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435" activeTab="3"/>
  </bookViews>
  <sheets>
    <sheet name="ΓΥΝΑΙΚΕΣ" sheetId="1" r:id="rId1"/>
    <sheet name="ΠΑΙΔΕΣ" sheetId="2" r:id="rId2"/>
    <sheet name="ΑΝΔΡΕΣ" sheetId="3" r:id="rId3"/>
    <sheet name="Sheet4" sheetId="4" r:id="rId4"/>
  </sheets>
  <definedNames>
    <definedName name="_xlnm._FilterDatabase" localSheetId="0" hidden="1">'ΓΥΝΑΙΚΕΣ'!$A$6:$W$19</definedName>
  </definedNames>
  <calcPr fullCalcOnLoad="1"/>
</workbook>
</file>

<file path=xl/sharedStrings.xml><?xml version="1.0" encoding="utf-8"?>
<sst xmlns="http://schemas.openxmlformats.org/spreadsheetml/2006/main" count="165" uniqueCount="88">
  <si>
    <t>See leht on automaatajavõtuga tulemuste jaoks!</t>
  </si>
  <si>
    <t>AKONTIO</t>
  </si>
  <si>
    <t>MHKOΣ</t>
  </si>
  <si>
    <t>ΣΦΑΙΡΑ</t>
  </si>
  <si>
    <t>ΥΨΟΣ</t>
  </si>
  <si>
    <t>100ΕΜΠ</t>
  </si>
  <si>
    <t>ΣΥΝΟΛΟ</t>
  </si>
  <si>
    <t>ΘΕΣΗ</t>
  </si>
  <si>
    <t>ΒΑΘΜΟΙ</t>
  </si>
  <si>
    <t>ΣΩΜΑΤΕΙΟ</t>
  </si>
  <si>
    <t>ΔΕΛΤΙΟ</t>
  </si>
  <si>
    <t>ΕΤ.ΓΕΝ</t>
  </si>
  <si>
    <t>Α/Α</t>
  </si>
  <si>
    <t>Νο</t>
  </si>
  <si>
    <t>ΕΠΙΘΕΤΟ   ΟΝΟΜΑ</t>
  </si>
  <si>
    <t xml:space="preserve">     ΒΑΘΜΟΛΟΓΙΑ ΕΠΤΑΘΛΟΥ  ΓΥΝΑΙΚΩΝ / Α΄ ΟΜΙΛΟΣ / ΘΕΣΣΑΛΟΝΙΚΗ  /  23-24  / 4 / 2019</t>
  </si>
  <si>
    <t>ΚΟΥΡΕΤΣΗ ΕΥΔΟΞΙΑ</t>
  </si>
  <si>
    <t>ΑΣΛ ΦΙΛΑΝΔΡΟΣ</t>
  </si>
  <si>
    <t>ΠΑΠΑΔΟΠΟΥΛΟΥ ΠΑΣΧΑΛΙΝΑ</t>
  </si>
  <si>
    <t xml:space="preserve">Γ.Σ. ΛΑΓΚΑΔΑ </t>
  </si>
  <si>
    <t>ΥΦΑΝΤΙΔΟΥ ΣΟΦΙΑ</t>
  </si>
  <si>
    <t>ΟΚΑ ΒΙΚΕΛΑΣ ΒΕΡΟΙΑΣ</t>
  </si>
  <si>
    <t>ΤΖΙΚΑΝΟΥΛΑ ΣΤΥΛΙΑΝΗ</t>
  </si>
  <si>
    <t>Α.Σ. ΤΙΤΑΝ ΣΕΡΒΙΩΝ</t>
  </si>
  <si>
    <t>ΒΕΡΓΟΥ   ΑΙΚΑΤΕΡΙΝΗ</t>
  </si>
  <si>
    <t>ΑΘΛ  ΑΚ ΑΤΛΑΣ ΒΟΛΟΥ</t>
  </si>
  <si>
    <t>ΕΛΕΥΤΕΡΙΑΔΗ ΑΝΝΑ</t>
  </si>
  <si>
    <t>ΑΣ ΚΕΝΤΑΥΡΟΣ</t>
  </si>
  <si>
    <t>ΣΤΕΦΑΝΗ ΙΩΑΝΝΑ</t>
  </si>
  <si>
    <t>Γ.Ε.ΝΑΟΥΣΑΣ</t>
  </si>
  <si>
    <t>ΛΟΓΔΑΝΙΔΟΥ ΙΛΖΕ</t>
  </si>
  <si>
    <t>ΤΖΙΜΟΓΙΑΝΝΗ ΟΛΥΜΠΙΑ</t>
  </si>
  <si>
    <t>ΧΑΤΖΗΠΑΥΛΗ ΔΗΜΗΤΡΑ</t>
  </si>
  <si>
    <t>ΓΣ ΒΟΛΟΥ</t>
  </si>
  <si>
    <t>ΑΝΔΡΕΟΓΛΟΥ ΔΗΜΗΤΡΑ</t>
  </si>
  <si>
    <t>ΣΚΑ ΔΡΑΜΑΣ</t>
  </si>
  <si>
    <t>ΚΩΣΤΟΓΛΙΔΟΥ ΑΝΔΡΟΜΑΧΗ</t>
  </si>
  <si>
    <t>ΚΥΔΩΝΙΑΤΗ ΜΑΡΙΑ</t>
  </si>
  <si>
    <t>Γ.Σ. ΤΡΙΚΑΛΩΝ</t>
  </si>
  <si>
    <t>ΕΠΙΘΕΤΟ</t>
  </si>
  <si>
    <t>ΣΩΜΑΤΕΙΑ</t>
  </si>
  <si>
    <t>ΜΗΚΟΣ</t>
  </si>
  <si>
    <t>110ΕΜΠ</t>
  </si>
  <si>
    <t>ΔΙΣΚΟΣ</t>
  </si>
  <si>
    <t>ΚΟΝΤΩ</t>
  </si>
  <si>
    <t>ΑΚΟΝΤΙΟ</t>
  </si>
  <si>
    <t>ΛΟΓΔΑΝΙΔΗΣ ΚΩΝ/ΝΟΣ</t>
  </si>
  <si>
    <t>ΑΝΔΡΕΟΓΛΟΥ ΑΝΤΩΝΗΣ</t>
  </si>
  <si>
    <t>ΚΟΥΤΣΟΥΚΗΣ ΚΩΝ/ΝΟΣ</t>
  </si>
  <si>
    <t>ΠΑΠΑΓΕΩΡΓΙΟΥ ΑΝΤΩΝΗΣ</t>
  </si>
  <si>
    <t>ΣΤΕΦΑΝΗΣ ΓΕΩΡΓΙΟΣ</t>
  </si>
  <si>
    <t>ΜΠΟΥΤΣΙΟΥΚΗΣ ΓΙΩΡΓΟΣ</t>
  </si>
  <si>
    <t>ΝΤΑΛΛΑΡΗΣ ΑΝΑΣΤΑΣΙΟΣ</t>
  </si>
  <si>
    <t>ΠΑΣ ΠΡΩΤΑΘΛΗΤΩΝ ΚΟΜΟΤΗΝΗΣ</t>
  </si>
  <si>
    <t>ΓΡΗΓΟΡΙΟΥ ΓΙΑΝΝΗΣ</t>
  </si>
  <si>
    <t>ΠΗΤΑΣ ΠΑΝΑΓΙΩΤΗΣ</t>
  </si>
  <si>
    <t>ΧΗΤΑΣ ΘΩΜΑΣ</t>
  </si>
  <si>
    <t>ΑΠΣ ΠΥΓΜΗ ΕΥΟΣΜΟΥ</t>
  </si>
  <si>
    <t>ΑΒΡΑΜΙΔΗΣ ΓΙΑΝΝΗΣ</t>
  </si>
  <si>
    <t>ΦΥΤΟΠΟΥΛΟΣ ΚΩΝΣΤΑΝΤΙΝΟΣ</t>
  </si>
  <si>
    <t>Γ.Σ.ΛΕΥΚΑΔΑΣ</t>
  </si>
  <si>
    <t>ΤΖΙΟΛΑΣ ΒΑΣΙΛΕΙΟΣ</t>
  </si>
  <si>
    <t>Γ.Ε.ΓΡΕΒΕΝΩΝ</t>
  </si>
  <si>
    <t xml:space="preserve">     ΒΑΘΜΟΛΟΓΙΑ ΔΙΑΣΥΛΛΟΓΙΚΟΥ ΠΡΩΤΑΘΛΗΜΑΤΟΣ ΕΠΤΑΘΛΟΥ  ΚΟΡΑΣΙΔΩΝ - Α΄ ΟΜΙΛΟΣ   - ΘΕΣΣΑΛΟΝΙΚΗ    23-24/4/2019 </t>
  </si>
  <si>
    <t>ΝΤΡΑΓΚΟΜΙΡΟΒΑ ΑΝΑΣΤΑΣΙΑ</t>
  </si>
  <si>
    <t>ΧΑΤΖΗΜΙΧΑΗΛΙΔΟΥ   ΜΑΡΙΑ</t>
  </si>
  <si>
    <t>ΓΑΣ ΜΕΓΑΣ ΑΛΕΞΑΝΔΡΟΣ</t>
  </si>
  <si>
    <t>ΤΣΟΛΑΚΙΔΟΥ ΣΟΦΙΑ</t>
  </si>
  <si>
    <t>ΤΣΑΒΛΙΔΟΥ ΝΙΚΟΛΙΝΑ</t>
  </si>
  <si>
    <t>ΟΦΚΑ ΣΕΡΡΕΣ</t>
  </si>
  <si>
    <t>ΑΡΤΖΟΓΛΟΥ ΙΩΑΝΝΑ</t>
  </si>
  <si>
    <t>ΧΑΤΖΗΠΑΝΑΓΙΩΤΙΔΟΥ ΣΟΦΙΑ</t>
  </si>
  <si>
    <t>Γ.Σ.ΗΡΑΚΛΗΣ</t>
  </si>
  <si>
    <t>ΔΕΛΗΓΙΑΝΝΗ ΕΥΑΓΓΕΛΙΑ</t>
  </si>
  <si>
    <t>ΣΟΑ ΦΩΚΙΑΝΟΣ ΚΑΡΔΙΤΣΑΣ</t>
  </si>
  <si>
    <t>ΤΖΕΝΓΚΟ ΕΛΙΝΑ</t>
  </si>
  <si>
    <t>ΣΤΕΦΑΝΑΙ ΝΙΚΟΛ</t>
  </si>
  <si>
    <t>ΓΕΩΡΓΙΑΔΟΥ ΦΩΤΕΙΝΗ</t>
  </si>
  <si>
    <t>ΣΑΠΚ ΝΕΑΠΟΛΗΣ</t>
  </si>
  <si>
    <t>ΧΑΤΖΗΠΑΠΑ ΕΙΡΗΝΗ</t>
  </si>
  <si>
    <t>ΓΡΗΓΟΡΙΟΥ ΚΑΤΕΡΙΝΑ</t>
  </si>
  <si>
    <t>ΚΥΡΙΑΚΙΔΟΥ ΒΑΣΙΛΙΚΗ ΤΑΤΙΑΝΗ</t>
  </si>
  <si>
    <t>ΑΣ ΠΑΟΚ</t>
  </si>
  <si>
    <t>ΚΑΤΣΑΡΙΔΟΥ ΕΛΕΝΗ</t>
  </si>
  <si>
    <t>ΠΑΣ ΠΡΩΤΑΘΛΗΤΩΝ ΚΟΜΟΤΗ</t>
  </si>
  <si>
    <t>ΜΠΙΤΛΗ ΜΑΡΙΑ</t>
  </si>
  <si>
    <t>ΚΕΣΣΙΔΗ ΣΟΦΙΑ</t>
  </si>
  <si>
    <t>ΛΙΜΠΙΤΣΙΟΥΝΗ ΗΛΕΚΤΡΑ ΜΑΡΙΚΑ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</si>
</sst>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00.00"/>
    <numFmt numFmtId="184" formatCode="00000"/>
    <numFmt numFmtId="185" formatCode="_-* #,##0.00_-;\-* #,##0.00_-;_-* &quot;-&quot;??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&quot;£&quot;* #,##0_-;\-&quot;£&quot;* #,##0_-;_-&quot;£&quot;* &quot;-&quot;_-;_-@_-"/>
    <numFmt numFmtId="189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sz val="16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z val="6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6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Arial"/>
      <family val="2"/>
    </font>
    <font>
      <b/>
      <sz val="10"/>
      <color theme="6" tint="-0.24997000396251678"/>
      <name val="Arial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4" fillId="0" borderId="0">
      <alignment/>
      <protection/>
    </xf>
  </cellStyleXfs>
  <cellXfs count="126">
    <xf numFmtId="0" fontId="0" fillId="0" borderId="0" xfId="0" applyAlignment="1">
      <alignment/>
    </xf>
    <xf numFmtId="0" fontId="0" fillId="33" borderId="0" xfId="57" applyFont="1" applyFill="1">
      <alignment/>
      <protection/>
    </xf>
    <xf numFmtId="0" fontId="0" fillId="33" borderId="0" xfId="57" applyFont="1" applyFill="1" applyBorder="1">
      <alignment/>
      <protection/>
    </xf>
    <xf numFmtId="0" fontId="26" fillId="34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vertical="center"/>
    </xf>
    <xf numFmtId="0" fontId="5" fillId="9" borderId="11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vertical="center"/>
    </xf>
    <xf numFmtId="0" fontId="28" fillId="17" borderId="11" xfId="0" applyFont="1" applyFill="1" applyBorder="1" applyAlignment="1">
      <alignment horizontal="center" vertical="center"/>
    </xf>
    <xf numFmtId="0" fontId="29" fillId="17" borderId="11" xfId="0" applyFont="1" applyFill="1" applyBorder="1" applyAlignment="1">
      <alignment horizontal="center" vertical="center"/>
    </xf>
    <xf numFmtId="0" fontId="30" fillId="17" borderId="11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29" fillId="19" borderId="11" xfId="0" applyFont="1" applyFill="1" applyBorder="1" applyAlignment="1">
      <alignment horizontal="center" vertical="center"/>
    </xf>
    <xf numFmtId="0" fontId="30" fillId="13" borderId="11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0" fontId="65" fillId="34" borderId="10" xfId="0" applyFont="1" applyFill="1" applyBorder="1" applyAlignment="1">
      <alignment horizontal="center"/>
    </xf>
    <xf numFmtId="0" fontId="66" fillId="3" borderId="14" xfId="0" applyFont="1" applyFill="1" applyBorder="1" applyAlignment="1">
      <alignment horizontal="center" vertical="center"/>
    </xf>
    <xf numFmtId="0" fontId="29" fillId="34" borderId="14" xfId="0" applyNumberFormat="1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NumberFormat="1" applyFont="1" applyFill="1" applyBorder="1" applyAlignment="1">
      <alignment horizontal="center" vertical="center"/>
    </xf>
    <xf numFmtId="3" fontId="29" fillId="34" borderId="15" xfId="0" applyNumberFormat="1" applyFont="1" applyFill="1" applyBorder="1" applyAlignment="1">
      <alignment horizontal="center" vertical="center" wrapText="1"/>
    </xf>
    <xf numFmtId="0" fontId="26" fillId="34" borderId="10" xfId="65" applyFont="1" applyFill="1" applyBorder="1" applyAlignment="1">
      <alignment horizontal="left" vertical="center" wrapText="1"/>
      <protection/>
    </xf>
    <xf numFmtId="0" fontId="29" fillId="34" borderId="10" xfId="65" applyFont="1" applyFill="1" applyBorder="1" applyAlignment="1">
      <alignment horizontal="center" vertical="center"/>
      <protection/>
    </xf>
    <xf numFmtId="3" fontId="29" fillId="34" borderId="15" xfId="65" applyNumberFormat="1" applyFont="1" applyFill="1" applyBorder="1" applyAlignment="1">
      <alignment horizontal="center" vertical="center" wrapText="1"/>
      <protection/>
    </xf>
    <xf numFmtId="0" fontId="26" fillId="34" borderId="10" xfId="66" applyFont="1" applyFill="1" applyBorder="1" applyAlignment="1">
      <alignment horizontal="left" vertical="center"/>
      <protection/>
    </xf>
    <xf numFmtId="0" fontId="29" fillId="34" borderId="10" xfId="66" applyFont="1" applyFill="1" applyBorder="1" applyAlignment="1">
      <alignment horizontal="center" vertical="center"/>
      <protection/>
    </xf>
    <xf numFmtId="0" fontId="29" fillId="34" borderId="10" xfId="66" applyNumberFormat="1" applyFont="1" applyFill="1" applyBorder="1" applyAlignment="1">
      <alignment horizontal="center" vertical="center"/>
      <protection/>
    </xf>
    <xf numFmtId="3" fontId="29" fillId="34" borderId="15" xfId="66" applyNumberFormat="1" applyFont="1" applyFill="1" applyBorder="1" applyAlignment="1">
      <alignment horizontal="center" vertical="center" wrapText="1"/>
      <protection/>
    </xf>
    <xf numFmtId="0" fontId="26" fillId="34" borderId="10" xfId="0" applyNumberFormat="1" applyFont="1" applyFill="1" applyBorder="1" applyAlignment="1">
      <alignment horizontal="left" vertical="center"/>
    </xf>
    <xf numFmtId="0" fontId="5" fillId="34" borderId="16" xfId="0" applyFont="1" applyFill="1" applyBorder="1" applyAlignment="1">
      <alignment vertical="center"/>
    </xf>
    <xf numFmtId="0" fontId="27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6" fillId="34" borderId="14" xfId="0" applyFont="1" applyFill="1" applyBorder="1" applyAlignment="1">
      <alignment horizontal="left"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5" xfId="0" applyNumberFormat="1" applyFont="1" applyFill="1" applyBorder="1" applyAlignment="1">
      <alignment horizontal="center" vertical="center" wrapText="1"/>
    </xf>
    <xf numFmtId="3" fontId="29" fillId="34" borderId="17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37" fillId="37" borderId="10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center"/>
    </xf>
    <xf numFmtId="0" fontId="37" fillId="37" borderId="21" xfId="0" applyFont="1" applyFill="1" applyBorder="1" applyAlignment="1">
      <alignment horizontal="center"/>
    </xf>
    <xf numFmtId="0" fontId="37" fillId="38" borderId="10" xfId="0" applyFont="1" applyFill="1" applyBorder="1" applyAlignment="1">
      <alignment horizontal="center"/>
    </xf>
    <xf numFmtId="0" fontId="37" fillId="38" borderId="10" xfId="0" applyFont="1" applyFill="1" applyBorder="1" applyAlignment="1">
      <alignment horizontal="center" wrapText="1"/>
    </xf>
    <xf numFmtId="0" fontId="37" fillId="38" borderId="2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0" fontId="38" fillId="37" borderId="10" xfId="0" applyFont="1" applyFill="1" applyBorder="1" applyAlignment="1">
      <alignment horizontal="center"/>
    </xf>
    <xf numFmtId="0" fontId="38" fillId="37" borderId="12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 wrapText="1"/>
    </xf>
    <xf numFmtId="0" fontId="38" fillId="38" borderId="2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 applyProtection="1">
      <alignment horizontal="center" vertical="center"/>
      <protection locked="0"/>
    </xf>
    <xf numFmtId="2" fontId="39" fillId="34" borderId="10" xfId="0" applyNumberFormat="1" applyFont="1" applyFill="1" applyBorder="1" applyAlignment="1" applyProtection="1">
      <alignment horizontal="center" vertical="center"/>
      <protection locked="0"/>
    </xf>
    <xf numFmtId="1" fontId="5" fillId="34" borderId="10" xfId="0" applyNumberFormat="1" applyFont="1" applyFill="1" applyBorder="1" applyAlignment="1" applyProtection="1">
      <alignment horizontal="center" vertical="center"/>
      <protection locked="0"/>
    </xf>
    <xf numFmtId="183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/>
    </xf>
    <xf numFmtId="2" fontId="5" fillId="34" borderId="22" xfId="0" applyNumberFormat="1" applyFont="1" applyFill="1" applyBorder="1" applyAlignment="1" applyProtection="1">
      <alignment horizontal="center" vertical="center"/>
      <protection locked="0"/>
    </xf>
    <xf numFmtId="2" fontId="39" fillId="34" borderId="22" xfId="0" applyNumberFormat="1" applyFont="1" applyFill="1" applyBorder="1" applyAlignment="1" applyProtection="1">
      <alignment horizontal="center" vertical="center"/>
      <protection locked="0"/>
    </xf>
    <xf numFmtId="1" fontId="5" fillId="34" borderId="22" xfId="0" applyNumberFormat="1" applyFont="1" applyFill="1" applyBorder="1" applyAlignment="1" applyProtection="1">
      <alignment horizontal="center" vertical="center"/>
      <protection locked="0"/>
    </xf>
    <xf numFmtId="18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38" fillId="35" borderId="21" xfId="0" applyFont="1" applyFill="1" applyBorder="1" applyAlignment="1">
      <alignment horizontal="center" wrapText="1"/>
    </xf>
    <xf numFmtId="0" fontId="1" fillId="36" borderId="23" xfId="0" applyFont="1" applyFill="1" applyBorder="1" applyAlignment="1">
      <alignment horizontal="left"/>
    </xf>
    <xf numFmtId="0" fontId="5" fillId="36" borderId="23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69" fillId="0" borderId="14" xfId="0" applyFont="1" applyFill="1" applyBorder="1" applyAlignment="1" applyProtection="1">
      <alignment horizontal="center" vertical="center" shrinkToFit="1"/>
      <protection/>
    </xf>
    <xf numFmtId="3" fontId="26" fillId="0" borderId="14" xfId="0" applyNumberFormat="1" applyFont="1" applyFill="1" applyBorder="1" applyAlignment="1">
      <alignment horizontal="center" vertical="center"/>
    </xf>
    <xf numFmtId="2" fontId="40" fillId="34" borderId="10" xfId="0" applyNumberFormat="1" applyFont="1" applyFill="1" applyBorder="1" applyAlignment="1" applyProtection="1">
      <alignment horizontal="center"/>
      <protection locked="0"/>
    </xf>
    <xf numFmtId="2" fontId="42" fillId="34" borderId="10" xfId="0" applyNumberFormat="1" applyFont="1" applyFill="1" applyBorder="1" applyAlignment="1" applyProtection="1">
      <alignment horizontal="center"/>
      <protection locked="0"/>
    </xf>
    <xf numFmtId="1" fontId="40" fillId="34" borderId="10" xfId="0" applyNumberFormat="1" applyFont="1" applyFill="1" applyBorder="1" applyAlignment="1" applyProtection="1">
      <alignment horizontal="center"/>
      <protection locked="0"/>
    </xf>
    <xf numFmtId="183" fontId="40" fillId="34" borderId="10" xfId="0" applyNumberFormat="1" applyFont="1" applyFill="1" applyBorder="1" applyAlignment="1" applyProtection="1">
      <alignment horizontal="center"/>
      <protection locked="0"/>
    </xf>
    <xf numFmtId="0" fontId="70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33" fillId="9" borderId="11" xfId="0" applyFont="1" applyFill="1" applyBorder="1" applyAlignment="1">
      <alignment vertical="center"/>
    </xf>
    <xf numFmtId="0" fontId="33" fillId="34" borderId="16" xfId="0" applyFont="1" applyFill="1" applyBorder="1" applyAlignment="1">
      <alignment vertical="center"/>
    </xf>
    <xf numFmtId="0" fontId="66" fillId="13" borderId="14" xfId="0" applyFont="1" applyFill="1" applyBorder="1" applyAlignment="1">
      <alignment horizontal="center" vertical="center"/>
    </xf>
    <xf numFmtId="0" fontId="26" fillId="34" borderId="14" xfId="66" applyFont="1" applyFill="1" applyBorder="1" applyAlignment="1">
      <alignment horizontal="left" vertical="center"/>
      <protection/>
    </xf>
    <xf numFmtId="0" fontId="29" fillId="34" borderId="14" xfId="66" applyFont="1" applyFill="1" applyBorder="1" applyAlignment="1">
      <alignment horizontal="center" vertical="center"/>
      <protection/>
    </xf>
    <xf numFmtId="0" fontId="29" fillId="34" borderId="14" xfId="66" applyNumberFormat="1" applyFont="1" applyFill="1" applyBorder="1" applyAlignment="1">
      <alignment horizontal="center" vertical="center"/>
      <protection/>
    </xf>
    <xf numFmtId="3" fontId="29" fillId="34" borderId="17" xfId="66" applyNumberFormat="1" applyFont="1" applyFill="1" applyBorder="1" applyAlignment="1">
      <alignment horizontal="center" vertical="center" wrapText="1"/>
      <protection/>
    </xf>
    <xf numFmtId="2" fontId="0" fillId="34" borderId="21" xfId="0" applyNumberFormat="1" applyFont="1" applyFill="1" applyBorder="1" applyAlignment="1" applyProtection="1">
      <alignment horizontal="center"/>
      <protection locked="0"/>
    </xf>
    <xf numFmtId="0" fontId="71" fillId="34" borderId="10" xfId="0" applyFont="1" applyFill="1" applyBorder="1" applyAlignment="1">
      <alignment horizontal="center"/>
    </xf>
    <xf numFmtId="0" fontId="66" fillId="13" borderId="1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66" fillId="13" borderId="25" xfId="0" applyFont="1" applyFill="1" applyBorder="1" applyAlignment="1">
      <alignment horizontal="center" vertical="center"/>
    </xf>
    <xf numFmtId="0" fontId="26" fillId="34" borderId="25" xfId="66" applyFont="1" applyFill="1" applyBorder="1" applyAlignment="1">
      <alignment horizontal="left" vertical="center"/>
      <protection/>
    </xf>
    <xf numFmtId="0" fontId="29" fillId="34" borderId="25" xfId="66" applyFont="1" applyFill="1" applyBorder="1" applyAlignment="1">
      <alignment horizontal="center" vertical="center"/>
      <protection/>
    </xf>
    <xf numFmtId="0" fontId="29" fillId="34" borderId="25" xfId="66" applyNumberFormat="1" applyFont="1" applyFill="1" applyBorder="1" applyAlignment="1">
      <alignment horizontal="center" vertical="center"/>
      <protection/>
    </xf>
    <xf numFmtId="3" fontId="29" fillId="34" borderId="26" xfId="6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ulemused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Βασικό_Φύλλο1" xfId="64"/>
    <cellStyle name="Κανονικό 2" xfId="65"/>
    <cellStyle name="Κανονικό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4</xdr:col>
      <xdr:colOff>419100</xdr:colOff>
      <xdr:row>0</xdr:row>
      <xdr:rowOff>171450</xdr:rowOff>
    </xdr:to>
    <xdr:sp macro="[0]!Kustuta">
      <xdr:nvSpPr>
        <xdr:cNvPr id="1" name="Rectangle 1"/>
        <xdr:cNvSpPr>
          <a:spLocks/>
        </xdr:cNvSpPr>
      </xdr:nvSpPr>
      <xdr:spPr>
        <a:xfrm>
          <a:off x="1971675" y="0"/>
          <a:ext cx="37147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KUSTUTA</a:t>
          </a:r>
        </a:p>
      </xdr:txBody>
    </xdr:sp>
    <xdr:clientData/>
  </xdr:twoCellAnchor>
  <xdr:twoCellAnchor>
    <xdr:from>
      <xdr:col>4</xdr:col>
      <xdr:colOff>419100</xdr:colOff>
      <xdr:row>0</xdr:row>
      <xdr:rowOff>57150</xdr:rowOff>
    </xdr:from>
    <xdr:to>
      <xdr:col>4</xdr:col>
      <xdr:colOff>419100</xdr:colOff>
      <xdr:row>0</xdr:row>
      <xdr:rowOff>171450</xdr:rowOff>
    </xdr:to>
    <xdr:sp macro="[0]!Sorteeri">
      <xdr:nvSpPr>
        <xdr:cNvPr id="2" name="Rectangle 2"/>
        <xdr:cNvSpPr>
          <a:spLocks/>
        </xdr:cNvSpPr>
      </xdr:nvSpPr>
      <xdr:spPr>
        <a:xfrm>
          <a:off x="2343150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W19"/>
  <sheetViews>
    <sheetView zoomScalePageLayoutView="0" workbookViewId="0" topLeftCell="A1">
      <pane xSplit="5" ySplit="5" topLeftCell="F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7" sqref="W7:W8"/>
    </sheetView>
  </sheetViews>
  <sheetFormatPr defaultColWidth="11.421875" defaultRowHeight="12.75"/>
  <cols>
    <col min="1" max="1" width="2.7109375" style="0" customWidth="1"/>
    <col min="2" max="2" width="4.28125" style="0" customWidth="1"/>
    <col min="3" max="3" width="17.7109375" style="0" customWidth="1"/>
    <col min="4" max="4" width="4.140625" style="0" customWidth="1"/>
    <col min="5" max="5" width="6.28125" style="0" customWidth="1"/>
    <col min="6" max="6" width="12.57421875" style="0" customWidth="1"/>
    <col min="7" max="7" width="5.28125" style="0" customWidth="1"/>
    <col min="8" max="8" width="5.00390625" style="0" customWidth="1"/>
    <col min="9" max="12" width="5.7109375" style="0" customWidth="1"/>
    <col min="13" max="13" width="6.57421875" style="0" customWidth="1"/>
    <col min="14" max="20" width="5.7109375" style="0" customWidth="1"/>
    <col min="21" max="21" width="5.57421875" style="0" customWidth="1"/>
    <col min="22" max="23" width="4.140625" style="0" customWidth="1"/>
  </cols>
  <sheetData>
    <row r="1" spans="14:20" ht="13.5" hidden="1" thickBot="1">
      <c r="N1" s="1">
        <v>9.23076</v>
      </c>
      <c r="O1" s="1">
        <v>1.84523</v>
      </c>
      <c r="P1" s="1">
        <v>56.0211</v>
      </c>
      <c r="Q1" s="1">
        <v>4.99087</v>
      </c>
      <c r="R1" s="1">
        <v>0.188807</v>
      </c>
      <c r="S1" s="1">
        <v>15.9803</v>
      </c>
      <c r="T1" s="1">
        <v>0.11193</v>
      </c>
    </row>
    <row r="2" spans="5:20" ht="13.5" hidden="1" thickBot="1">
      <c r="E2" t="s">
        <v>0</v>
      </c>
      <c r="N2" s="1">
        <v>26.7</v>
      </c>
      <c r="O2" s="1">
        <v>75</v>
      </c>
      <c r="P2" s="1">
        <v>1.5</v>
      </c>
      <c r="Q2" s="1">
        <v>42.5</v>
      </c>
      <c r="R2" s="1">
        <v>210</v>
      </c>
      <c r="S2" s="1">
        <v>3.8</v>
      </c>
      <c r="T2" s="1">
        <v>254</v>
      </c>
    </row>
    <row r="3" spans="14:20" ht="13.5" hidden="1" thickBot="1">
      <c r="N3" s="2">
        <v>1.835</v>
      </c>
      <c r="O3" s="2">
        <v>1.348</v>
      </c>
      <c r="P3" s="2">
        <v>1.05</v>
      </c>
      <c r="Q3" s="2">
        <v>1.81</v>
      </c>
      <c r="R3" s="2">
        <v>1.41</v>
      </c>
      <c r="S3" s="2">
        <v>1.04</v>
      </c>
      <c r="T3" s="2">
        <v>1.88</v>
      </c>
    </row>
    <row r="4" spans="1:23" ht="25.5" customHeight="1" thickBot="1" thickTop="1">
      <c r="A4" s="49" t="s">
        <v>15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</row>
    <row r="5" spans="1:23" ht="30" customHeight="1" thickTop="1">
      <c r="A5" s="4" t="s">
        <v>12</v>
      </c>
      <c r="B5" s="4" t="s">
        <v>13</v>
      </c>
      <c r="C5" s="7" t="s">
        <v>14</v>
      </c>
      <c r="D5" s="4" t="s">
        <v>11</v>
      </c>
      <c r="E5" s="5" t="s">
        <v>10</v>
      </c>
      <c r="F5" s="6" t="s">
        <v>9</v>
      </c>
      <c r="G5" s="48" t="s">
        <v>5</v>
      </c>
      <c r="H5" s="48" t="s">
        <v>4</v>
      </c>
      <c r="I5" s="48" t="s">
        <v>3</v>
      </c>
      <c r="J5" s="48">
        <v>200</v>
      </c>
      <c r="K5" s="48" t="s">
        <v>2</v>
      </c>
      <c r="L5" s="48" t="s">
        <v>1</v>
      </c>
      <c r="M5" s="48">
        <v>800</v>
      </c>
      <c r="N5" s="8" t="s">
        <v>5</v>
      </c>
      <c r="O5" s="9" t="s">
        <v>4</v>
      </c>
      <c r="P5" s="10" t="s">
        <v>3</v>
      </c>
      <c r="Q5" s="9">
        <v>200</v>
      </c>
      <c r="R5" s="8" t="s">
        <v>2</v>
      </c>
      <c r="S5" s="10" t="s">
        <v>1</v>
      </c>
      <c r="T5" s="9">
        <v>800</v>
      </c>
      <c r="U5" s="11" t="s">
        <v>6</v>
      </c>
      <c r="V5" s="12" t="s">
        <v>7</v>
      </c>
      <c r="W5" s="13" t="s">
        <v>8</v>
      </c>
    </row>
    <row r="6" spans="1:23" s="42" customFormat="1" ht="14.25" customHeight="1" thickBot="1">
      <c r="A6" s="34"/>
      <c r="B6" s="34"/>
      <c r="C6" s="35"/>
      <c r="D6" s="34"/>
      <c r="E6" s="36"/>
      <c r="F6" s="37"/>
      <c r="G6" s="38"/>
      <c r="H6" s="38"/>
      <c r="I6" s="38"/>
      <c r="J6" s="38"/>
      <c r="K6" s="38"/>
      <c r="L6" s="38"/>
      <c r="M6" s="38"/>
      <c r="N6" s="39"/>
      <c r="O6" s="40"/>
      <c r="P6" s="41"/>
      <c r="Q6" s="40"/>
      <c r="R6" s="39"/>
      <c r="S6" s="41"/>
      <c r="T6" s="40"/>
      <c r="U6" s="41"/>
      <c r="V6" s="40"/>
      <c r="W6" s="41"/>
    </row>
    <row r="7" spans="1:23" ht="27.75" customHeight="1">
      <c r="A7" s="3">
        <v>1</v>
      </c>
      <c r="B7" s="20">
        <v>717</v>
      </c>
      <c r="C7" s="43" t="s">
        <v>20</v>
      </c>
      <c r="D7" s="44">
        <v>1985</v>
      </c>
      <c r="E7" s="21">
        <v>216599</v>
      </c>
      <c r="F7" s="46" t="s">
        <v>21</v>
      </c>
      <c r="G7" s="14">
        <v>14.51</v>
      </c>
      <c r="H7" s="14">
        <v>1.57</v>
      </c>
      <c r="I7" s="14">
        <v>13.01</v>
      </c>
      <c r="J7" s="14">
        <v>26.53</v>
      </c>
      <c r="K7" s="14"/>
      <c r="L7" s="14"/>
      <c r="M7" s="15"/>
      <c r="N7" s="16">
        <f aca="true" t="shared" si="0" ref="N7:N19">IF(AND((N(G7)&gt;0),(N(G7)-$N$2)&lt;0),INT($N$1*POWER(($N$2-G7),$N$3)),0)</f>
        <v>907</v>
      </c>
      <c r="O7" s="16">
        <f aca="true" t="shared" si="1" ref="O7:O19">IF(AND((N(H7)&gt;0),($O$2-(N(H7)*100))&lt;0),INT($O$1*POWER(((100*H7)-$O$2),$O$3)),0)</f>
        <v>701</v>
      </c>
      <c r="P7" s="16">
        <f aca="true" t="shared" si="2" ref="P7:P17">IF(AND((N(I7)&gt;0),($P$2-N(I7))&lt;0),INT($P$1*POWER((I7-$P$2),$P$3)),0)</f>
        <v>728</v>
      </c>
      <c r="Q7" s="16">
        <f aca="true" t="shared" si="3" ref="Q7:Q19">IF(AND((N(J7)&gt;0),(N(J7)-$Q$2)&lt;0),INT($Q$1*POWER(($Q$2-J7),$Q$3)),0)</f>
        <v>751</v>
      </c>
      <c r="R7" s="16">
        <f aca="true" t="shared" si="4" ref="R7:R19">IF(AND((N(K7)&gt;0),($R$2-(N(K7)*100))&lt;0),INT($R$1*POWER(((100*K7)-$R$2),$R$3)),0)</f>
        <v>0</v>
      </c>
      <c r="S7" s="16">
        <f aca="true" t="shared" si="5" ref="S7:S19">IF(AND((N(L7)&gt;0),($S$2-N(L7))&lt;0),INT($S$1*POWER((L7-$S$2),$S$3)),0)</f>
        <v>0</v>
      </c>
      <c r="T7" s="17" t="e">
        <f aca="true" t="shared" si="6" ref="T7:T19">Points1000m(M7,$T$1,$T$2,$T$3)</f>
        <v>#NAME?</v>
      </c>
      <c r="U7" s="16" t="e">
        <f aca="true" t="shared" si="7" ref="U7:U19">IF(IF(N7&lt;&gt;0,N7,0)+IF(O7&lt;&gt;0,O7,0)+IF(P7&lt;&gt;0,P7,0)+IF(Q7&lt;&gt;0,Q7,0)+IF(R7&lt;&gt;0,R7,0)+IF(S7&lt;&gt;0,S7,0)+IF(T7&lt;&gt;0,T7,0)&lt;&gt;0,IF(N7&lt;&gt;0,N7,0)+IF(O7&lt;&gt;0,O7,0)+IF(P7&lt;&gt;0,P7,0)+IF(Q7&lt;&gt;0,Q7,0)+IF(R7&lt;&gt;0,R7,0)+IF(S7&lt;&gt;0,S7,0)+IF(T7&lt;&gt;0,T7,0),0)</f>
        <v>#NAME?</v>
      </c>
      <c r="V7" s="19"/>
      <c r="W7" s="19"/>
    </row>
    <row r="8" spans="1:23" ht="27.75" customHeight="1">
      <c r="A8" s="47">
        <v>2</v>
      </c>
      <c r="B8" s="22">
        <v>740</v>
      </c>
      <c r="C8" s="3" t="s">
        <v>22</v>
      </c>
      <c r="D8" s="23">
        <v>1992</v>
      </c>
      <c r="E8" s="24">
        <v>281205</v>
      </c>
      <c r="F8" s="25" t="s">
        <v>23</v>
      </c>
      <c r="G8" s="14">
        <v>15.59</v>
      </c>
      <c r="H8" s="14">
        <v>1.69</v>
      </c>
      <c r="I8" s="14">
        <v>12.75</v>
      </c>
      <c r="J8" s="14">
        <v>26.76</v>
      </c>
      <c r="K8" s="14"/>
      <c r="L8" s="14"/>
      <c r="M8" s="15"/>
      <c r="N8" s="16">
        <f t="shared" si="0"/>
        <v>765</v>
      </c>
      <c r="O8" s="16">
        <f t="shared" si="1"/>
        <v>842</v>
      </c>
      <c r="P8" s="16">
        <f t="shared" si="2"/>
        <v>711</v>
      </c>
      <c r="Q8" s="16">
        <f t="shared" si="3"/>
        <v>732</v>
      </c>
      <c r="R8" s="16">
        <f t="shared" si="4"/>
        <v>0</v>
      </c>
      <c r="S8" s="16">
        <f t="shared" si="5"/>
        <v>0</v>
      </c>
      <c r="T8" s="17" t="e">
        <f t="shared" si="6"/>
        <v>#NAME?</v>
      </c>
      <c r="U8" s="16" t="e">
        <f t="shared" si="7"/>
        <v>#NAME?</v>
      </c>
      <c r="V8" s="19"/>
      <c r="W8" s="19"/>
    </row>
    <row r="9" spans="1:23" ht="27.75" customHeight="1">
      <c r="A9" s="47">
        <v>3</v>
      </c>
      <c r="B9" s="22">
        <v>720</v>
      </c>
      <c r="C9" s="3" t="s">
        <v>18</v>
      </c>
      <c r="D9" s="23">
        <v>2000</v>
      </c>
      <c r="E9" s="24">
        <v>322139</v>
      </c>
      <c r="F9" s="25" t="s">
        <v>19</v>
      </c>
      <c r="G9" s="14">
        <v>14.92</v>
      </c>
      <c r="H9" s="14">
        <v>1.66</v>
      </c>
      <c r="I9" s="14">
        <v>11.4</v>
      </c>
      <c r="J9" s="14">
        <v>26.86</v>
      </c>
      <c r="K9" s="14"/>
      <c r="L9" s="14"/>
      <c r="M9" s="15"/>
      <c r="N9" s="16">
        <f t="shared" si="0"/>
        <v>852</v>
      </c>
      <c r="O9" s="16">
        <f t="shared" si="1"/>
        <v>806</v>
      </c>
      <c r="P9" s="16">
        <f t="shared" si="2"/>
        <v>621</v>
      </c>
      <c r="Q9" s="16">
        <f t="shared" si="3"/>
        <v>724</v>
      </c>
      <c r="R9" s="16">
        <f t="shared" si="4"/>
        <v>0</v>
      </c>
      <c r="S9" s="16">
        <f t="shared" si="5"/>
        <v>0</v>
      </c>
      <c r="T9" s="17" t="e">
        <f t="shared" si="6"/>
        <v>#NAME?</v>
      </c>
      <c r="U9" s="16" t="e">
        <f t="shared" si="7"/>
        <v>#NAME?</v>
      </c>
      <c r="V9" s="19"/>
      <c r="W9" s="19"/>
    </row>
    <row r="10" spans="1:23" ht="27.75" customHeight="1">
      <c r="A10" s="47">
        <v>4</v>
      </c>
      <c r="B10" s="22">
        <v>719</v>
      </c>
      <c r="C10" s="3" t="s">
        <v>31</v>
      </c>
      <c r="D10" s="23">
        <v>1999</v>
      </c>
      <c r="E10" s="24">
        <v>325823</v>
      </c>
      <c r="F10" s="25" t="s">
        <v>21</v>
      </c>
      <c r="G10" s="14">
        <v>15.69</v>
      </c>
      <c r="H10" s="14">
        <v>1.57</v>
      </c>
      <c r="I10" s="14">
        <v>11.01</v>
      </c>
      <c r="J10" s="14">
        <v>26.46</v>
      </c>
      <c r="K10" s="14"/>
      <c r="L10" s="14"/>
      <c r="M10" s="15"/>
      <c r="N10" s="16">
        <f t="shared" si="0"/>
        <v>753</v>
      </c>
      <c r="O10" s="16">
        <f t="shared" si="1"/>
        <v>701</v>
      </c>
      <c r="P10" s="16">
        <f t="shared" si="2"/>
        <v>596</v>
      </c>
      <c r="Q10" s="16">
        <f t="shared" si="3"/>
        <v>757</v>
      </c>
      <c r="R10" s="16">
        <f t="shared" si="4"/>
        <v>0</v>
      </c>
      <c r="S10" s="16">
        <f t="shared" si="5"/>
        <v>0</v>
      </c>
      <c r="T10" s="17" t="e">
        <f t="shared" si="6"/>
        <v>#NAME?</v>
      </c>
      <c r="U10" s="16" t="e">
        <f t="shared" si="7"/>
        <v>#NAME?</v>
      </c>
      <c r="V10" s="19"/>
      <c r="W10" s="19"/>
    </row>
    <row r="11" spans="1:23" ht="27.75" customHeight="1">
      <c r="A11" s="47">
        <v>5</v>
      </c>
      <c r="B11" s="22">
        <v>735</v>
      </c>
      <c r="C11" s="3" t="s">
        <v>30</v>
      </c>
      <c r="D11" s="23">
        <v>2000</v>
      </c>
      <c r="E11" s="24">
        <v>319247</v>
      </c>
      <c r="F11" s="25" t="s">
        <v>29</v>
      </c>
      <c r="G11" s="14">
        <v>15.04</v>
      </c>
      <c r="H11" s="14">
        <v>1.57</v>
      </c>
      <c r="I11" s="14">
        <v>9.13</v>
      </c>
      <c r="J11" s="14">
        <v>26.75</v>
      </c>
      <c r="K11" s="14"/>
      <c r="L11" s="14"/>
      <c r="M11" s="15"/>
      <c r="N11" s="16">
        <f t="shared" si="0"/>
        <v>836</v>
      </c>
      <c r="O11" s="16">
        <f t="shared" si="1"/>
        <v>701</v>
      </c>
      <c r="P11" s="16">
        <f t="shared" si="2"/>
        <v>473</v>
      </c>
      <c r="Q11" s="16">
        <f t="shared" si="3"/>
        <v>733</v>
      </c>
      <c r="R11" s="16">
        <f t="shared" si="4"/>
        <v>0</v>
      </c>
      <c r="S11" s="16">
        <f t="shared" si="5"/>
        <v>0</v>
      </c>
      <c r="T11" s="17" t="e">
        <f t="shared" si="6"/>
        <v>#NAME?</v>
      </c>
      <c r="U11" s="16" t="e">
        <f t="shared" si="7"/>
        <v>#NAME?</v>
      </c>
      <c r="V11" s="19"/>
      <c r="W11" s="19"/>
    </row>
    <row r="12" spans="1:23" ht="27.75" customHeight="1">
      <c r="A12" s="47">
        <v>6</v>
      </c>
      <c r="B12" s="22">
        <v>718</v>
      </c>
      <c r="C12" s="3" t="s">
        <v>36</v>
      </c>
      <c r="D12" s="23">
        <v>1989</v>
      </c>
      <c r="E12" s="24">
        <v>265821</v>
      </c>
      <c r="F12" s="25" t="s">
        <v>21</v>
      </c>
      <c r="G12" s="14">
        <v>14.74</v>
      </c>
      <c r="H12" s="14">
        <v>1.36</v>
      </c>
      <c r="I12" s="14">
        <v>6.13</v>
      </c>
      <c r="J12" s="14">
        <v>25.7</v>
      </c>
      <c r="K12" s="14"/>
      <c r="L12" s="14"/>
      <c r="M12" s="15"/>
      <c r="N12" s="16">
        <f t="shared" si="0"/>
        <v>876</v>
      </c>
      <c r="O12" s="16">
        <f t="shared" si="1"/>
        <v>470</v>
      </c>
      <c r="P12" s="16">
        <f t="shared" si="2"/>
        <v>280</v>
      </c>
      <c r="Q12" s="16">
        <f t="shared" si="3"/>
        <v>824</v>
      </c>
      <c r="R12" s="16">
        <f t="shared" si="4"/>
        <v>0</v>
      </c>
      <c r="S12" s="16">
        <f t="shared" si="5"/>
        <v>0</v>
      </c>
      <c r="T12" s="17" t="e">
        <f t="shared" si="6"/>
        <v>#NAME?</v>
      </c>
      <c r="U12" s="16" t="e">
        <f t="shared" si="7"/>
        <v>#NAME?</v>
      </c>
      <c r="V12" s="19"/>
      <c r="W12" s="19"/>
    </row>
    <row r="13" spans="1:23" ht="27.75" customHeight="1">
      <c r="A13" s="47">
        <v>7</v>
      </c>
      <c r="B13" s="22">
        <v>736</v>
      </c>
      <c r="C13" s="3" t="s">
        <v>28</v>
      </c>
      <c r="D13" s="23">
        <v>1992</v>
      </c>
      <c r="E13" s="24">
        <v>290316</v>
      </c>
      <c r="F13" s="25" t="s">
        <v>29</v>
      </c>
      <c r="G13" s="18">
        <v>16.89</v>
      </c>
      <c r="H13" s="14">
        <v>1.51</v>
      </c>
      <c r="I13" s="14">
        <v>11.09</v>
      </c>
      <c r="J13" s="14">
        <v>29.13</v>
      </c>
      <c r="K13" s="14"/>
      <c r="L13" s="14"/>
      <c r="M13" s="15"/>
      <c r="N13" s="16">
        <f t="shared" si="0"/>
        <v>609</v>
      </c>
      <c r="O13" s="16">
        <f t="shared" si="1"/>
        <v>632</v>
      </c>
      <c r="P13" s="16">
        <f t="shared" si="2"/>
        <v>601</v>
      </c>
      <c r="Q13" s="16">
        <f t="shared" si="3"/>
        <v>545</v>
      </c>
      <c r="R13" s="16">
        <f t="shared" si="4"/>
        <v>0</v>
      </c>
      <c r="S13" s="16">
        <f t="shared" si="5"/>
        <v>0</v>
      </c>
      <c r="T13" s="17" t="e">
        <f t="shared" si="6"/>
        <v>#NAME?</v>
      </c>
      <c r="U13" s="16" t="e">
        <f t="shared" si="7"/>
        <v>#NAME?</v>
      </c>
      <c r="V13" s="19"/>
      <c r="W13" s="19"/>
    </row>
    <row r="14" spans="1:23" ht="27.75" customHeight="1">
      <c r="A14" s="47">
        <v>8</v>
      </c>
      <c r="B14" s="22">
        <v>722</v>
      </c>
      <c r="C14" s="33" t="s">
        <v>16</v>
      </c>
      <c r="D14" s="24">
        <v>2001</v>
      </c>
      <c r="E14" s="24">
        <v>332166</v>
      </c>
      <c r="F14" s="45" t="s">
        <v>17</v>
      </c>
      <c r="G14" s="14">
        <v>16.83</v>
      </c>
      <c r="H14" s="14">
        <v>1.36</v>
      </c>
      <c r="I14" s="14">
        <v>9.98</v>
      </c>
      <c r="J14" s="14">
        <v>27.07</v>
      </c>
      <c r="K14" s="14"/>
      <c r="L14" s="14"/>
      <c r="M14" s="15"/>
      <c r="N14" s="16">
        <f t="shared" si="0"/>
        <v>616</v>
      </c>
      <c r="O14" s="16">
        <f t="shared" si="1"/>
        <v>470</v>
      </c>
      <c r="P14" s="16">
        <f t="shared" si="2"/>
        <v>528</v>
      </c>
      <c r="Q14" s="16">
        <f t="shared" si="3"/>
        <v>706</v>
      </c>
      <c r="R14" s="16">
        <f t="shared" si="4"/>
        <v>0</v>
      </c>
      <c r="S14" s="16">
        <f t="shared" si="5"/>
        <v>0</v>
      </c>
      <c r="T14" s="17" t="e">
        <f t="shared" si="6"/>
        <v>#NAME?</v>
      </c>
      <c r="U14" s="16" t="e">
        <f t="shared" si="7"/>
        <v>#NAME?</v>
      </c>
      <c r="V14" s="19"/>
      <c r="W14" s="19"/>
    </row>
    <row r="15" spans="1:23" ht="27.75" customHeight="1">
      <c r="A15" s="47">
        <v>9</v>
      </c>
      <c r="B15" s="22">
        <v>732</v>
      </c>
      <c r="C15" s="26" t="s">
        <v>24</v>
      </c>
      <c r="D15" s="27">
        <v>1989</v>
      </c>
      <c r="E15" s="27">
        <v>272242</v>
      </c>
      <c r="F15" s="28" t="s">
        <v>25</v>
      </c>
      <c r="G15" s="18">
        <v>15.98</v>
      </c>
      <c r="H15" s="14">
        <v>1.36</v>
      </c>
      <c r="I15" s="14">
        <v>8.83</v>
      </c>
      <c r="J15" s="14">
        <v>27.93</v>
      </c>
      <c r="K15" s="14"/>
      <c r="L15" s="14"/>
      <c r="M15" s="15"/>
      <c r="N15" s="16">
        <f t="shared" si="0"/>
        <v>717</v>
      </c>
      <c r="O15" s="16">
        <f t="shared" si="1"/>
        <v>470</v>
      </c>
      <c r="P15" s="16">
        <f t="shared" si="2"/>
        <v>453</v>
      </c>
      <c r="Q15" s="16">
        <f t="shared" si="3"/>
        <v>636</v>
      </c>
      <c r="R15" s="16">
        <f t="shared" si="4"/>
        <v>0</v>
      </c>
      <c r="S15" s="16">
        <f t="shared" si="5"/>
        <v>0</v>
      </c>
      <c r="T15" s="17" t="e">
        <f t="shared" si="6"/>
        <v>#NAME?</v>
      </c>
      <c r="U15" s="16" t="e">
        <f t="shared" si="7"/>
        <v>#NAME?</v>
      </c>
      <c r="V15" s="19"/>
      <c r="W15" s="19"/>
    </row>
    <row r="16" spans="1:23" ht="27.75" customHeight="1">
      <c r="A16" s="47">
        <v>10</v>
      </c>
      <c r="B16" s="22">
        <v>724</v>
      </c>
      <c r="C16" s="3" t="s">
        <v>37</v>
      </c>
      <c r="D16" s="23">
        <v>1997</v>
      </c>
      <c r="E16" s="24">
        <v>308798</v>
      </c>
      <c r="F16" s="25" t="s">
        <v>38</v>
      </c>
      <c r="G16" s="14">
        <v>17.33</v>
      </c>
      <c r="H16" s="14">
        <v>1.39</v>
      </c>
      <c r="I16" s="14">
        <v>6.63</v>
      </c>
      <c r="J16" s="14">
        <v>26.46</v>
      </c>
      <c r="K16" s="14"/>
      <c r="L16" s="14"/>
      <c r="M16" s="15"/>
      <c r="N16" s="16">
        <f t="shared" si="0"/>
        <v>560</v>
      </c>
      <c r="O16" s="16">
        <f t="shared" si="1"/>
        <v>502</v>
      </c>
      <c r="P16" s="16">
        <f t="shared" si="2"/>
        <v>311</v>
      </c>
      <c r="Q16" s="16">
        <f t="shared" si="3"/>
        <v>757</v>
      </c>
      <c r="R16" s="16">
        <f t="shared" si="4"/>
        <v>0</v>
      </c>
      <c r="S16" s="16">
        <f t="shared" si="5"/>
        <v>0</v>
      </c>
      <c r="T16" s="17" t="e">
        <f t="shared" si="6"/>
        <v>#NAME?</v>
      </c>
      <c r="U16" s="16" t="e">
        <f t="shared" si="7"/>
        <v>#NAME?</v>
      </c>
      <c r="V16" s="19"/>
      <c r="W16" s="19"/>
    </row>
    <row r="17" spans="1:23" ht="27.75" customHeight="1">
      <c r="A17" s="47">
        <v>11</v>
      </c>
      <c r="B17" s="22">
        <v>748</v>
      </c>
      <c r="C17" s="29" t="s">
        <v>26</v>
      </c>
      <c r="D17" s="30">
        <v>2001</v>
      </c>
      <c r="E17" s="31">
        <v>333863</v>
      </c>
      <c r="F17" s="32" t="s">
        <v>27</v>
      </c>
      <c r="G17" s="18">
        <v>16.92</v>
      </c>
      <c r="H17" s="14">
        <v>1.39</v>
      </c>
      <c r="I17" s="14">
        <v>8.89</v>
      </c>
      <c r="J17" s="14">
        <v>29.02</v>
      </c>
      <c r="K17" s="14"/>
      <c r="L17" s="14"/>
      <c r="M17" s="15"/>
      <c r="N17" s="16">
        <f t="shared" si="0"/>
        <v>606</v>
      </c>
      <c r="O17" s="16">
        <f t="shared" si="1"/>
        <v>502</v>
      </c>
      <c r="P17" s="16">
        <f t="shared" si="2"/>
        <v>457</v>
      </c>
      <c r="Q17" s="16">
        <f t="shared" si="3"/>
        <v>553</v>
      </c>
      <c r="R17" s="16">
        <f t="shared" si="4"/>
        <v>0</v>
      </c>
      <c r="S17" s="16">
        <f t="shared" si="5"/>
        <v>0</v>
      </c>
      <c r="T17" s="17" t="e">
        <f t="shared" si="6"/>
        <v>#NAME?</v>
      </c>
      <c r="U17" s="16" t="e">
        <f t="shared" si="7"/>
        <v>#NAME?</v>
      </c>
      <c r="V17" s="19"/>
      <c r="W17" s="19"/>
    </row>
    <row r="18" spans="1:23" ht="27.75" customHeight="1">
      <c r="A18" s="47">
        <v>12</v>
      </c>
      <c r="B18" s="22">
        <v>723</v>
      </c>
      <c r="C18" s="33" t="s">
        <v>34</v>
      </c>
      <c r="D18" s="23">
        <v>1997</v>
      </c>
      <c r="E18" s="24">
        <v>368903</v>
      </c>
      <c r="F18" s="25" t="s">
        <v>35</v>
      </c>
      <c r="G18" s="14">
        <v>17.2</v>
      </c>
      <c r="H18" s="14">
        <v>1.42</v>
      </c>
      <c r="I18" s="14">
        <v>7.83</v>
      </c>
      <c r="J18" s="14">
        <v>28.65</v>
      </c>
      <c r="K18" s="14"/>
      <c r="L18" s="14"/>
      <c r="M18" s="15"/>
      <c r="N18" s="16">
        <f t="shared" si="0"/>
        <v>574</v>
      </c>
      <c r="O18" s="16">
        <f t="shared" si="1"/>
        <v>534</v>
      </c>
      <c r="P18" s="16">
        <f>IF(N(I18)&gt;0,INT($P$1*POWER((I18-$P$2),$P$3)),0)</f>
        <v>388</v>
      </c>
      <c r="Q18" s="16">
        <f t="shared" si="3"/>
        <v>581</v>
      </c>
      <c r="R18" s="16">
        <f t="shared" si="4"/>
        <v>0</v>
      </c>
      <c r="S18" s="16">
        <f t="shared" si="5"/>
        <v>0</v>
      </c>
      <c r="T18" s="17" t="e">
        <f t="shared" si="6"/>
        <v>#NAME?</v>
      </c>
      <c r="U18" s="16" t="e">
        <f t="shared" si="7"/>
        <v>#NAME?</v>
      </c>
      <c r="V18" s="19"/>
      <c r="W18" s="19"/>
    </row>
    <row r="19" spans="1:23" ht="27.75" customHeight="1">
      <c r="A19" s="47">
        <v>13</v>
      </c>
      <c r="B19" s="22">
        <v>728</v>
      </c>
      <c r="C19" s="3" t="s">
        <v>32</v>
      </c>
      <c r="D19" s="23">
        <v>2000</v>
      </c>
      <c r="E19" s="24">
        <v>332420</v>
      </c>
      <c r="F19" s="25" t="s">
        <v>33</v>
      </c>
      <c r="G19" s="14">
        <v>19.37</v>
      </c>
      <c r="H19" s="14">
        <v>1.39</v>
      </c>
      <c r="I19" s="14">
        <v>7.44</v>
      </c>
      <c r="J19" s="14">
        <v>28.89</v>
      </c>
      <c r="K19" s="14"/>
      <c r="L19" s="14"/>
      <c r="M19" s="15"/>
      <c r="N19" s="16">
        <f t="shared" si="0"/>
        <v>357</v>
      </c>
      <c r="O19" s="16">
        <f t="shared" si="1"/>
        <v>502</v>
      </c>
      <c r="P19" s="16">
        <f>IF(AND((N(I19)&gt;0),($P$2-N(I19))&lt;0),INT($P$1*POWER((I19-$P$2),$P$3)),0)</f>
        <v>363</v>
      </c>
      <c r="Q19" s="16">
        <f t="shared" si="3"/>
        <v>562</v>
      </c>
      <c r="R19" s="16">
        <f t="shared" si="4"/>
        <v>0</v>
      </c>
      <c r="S19" s="16">
        <f t="shared" si="5"/>
        <v>0</v>
      </c>
      <c r="T19" s="17" t="e">
        <f t="shared" si="6"/>
        <v>#NAME?</v>
      </c>
      <c r="U19" s="16" t="e">
        <f t="shared" si="7"/>
        <v>#NAME?</v>
      </c>
      <c r="V19" s="19"/>
      <c r="W19" s="19"/>
    </row>
  </sheetData>
  <sheetProtection/>
  <autoFilter ref="A6:W19">
    <sortState ref="A7:W19">
      <sortCondition descending="1" sortBy="value" ref="U7:U19"/>
    </sortState>
  </autoFilter>
  <mergeCells count="1">
    <mergeCell ref="A4:W4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Z10"/>
  <sheetViews>
    <sheetView zoomScalePageLayoutView="0" workbookViewId="0" topLeftCell="A1">
      <selection activeCell="A5" sqref="A5:Z10"/>
    </sheetView>
  </sheetViews>
  <sheetFormatPr defaultColWidth="9.140625" defaultRowHeight="12.75"/>
  <sheetData>
    <row r="5" spans="1:26" ht="12.75">
      <c r="A5" s="60" t="s">
        <v>39</v>
      </c>
      <c r="B5" s="61" t="s">
        <v>11</v>
      </c>
      <c r="C5" s="61" t="s">
        <v>10</v>
      </c>
      <c r="D5" s="62" t="s">
        <v>40</v>
      </c>
      <c r="E5" s="63">
        <v>100</v>
      </c>
      <c r="F5" s="63" t="s">
        <v>41</v>
      </c>
      <c r="G5" s="63" t="s">
        <v>3</v>
      </c>
      <c r="H5" s="63" t="s">
        <v>4</v>
      </c>
      <c r="I5" s="63">
        <v>400</v>
      </c>
      <c r="J5" s="63" t="s">
        <v>42</v>
      </c>
      <c r="K5" s="63" t="s">
        <v>43</v>
      </c>
      <c r="L5" s="63" t="s">
        <v>44</v>
      </c>
      <c r="M5" s="63" t="s">
        <v>45</v>
      </c>
      <c r="N5" s="90">
        <v>1500</v>
      </c>
      <c r="O5" s="91"/>
      <c r="P5" s="66">
        <v>100</v>
      </c>
      <c r="Q5" s="66" t="s">
        <v>41</v>
      </c>
      <c r="R5" s="66" t="s">
        <v>3</v>
      </c>
      <c r="S5" s="66" t="s">
        <v>4</v>
      </c>
      <c r="T5" s="66">
        <v>400</v>
      </c>
      <c r="U5" s="66" t="s">
        <v>42</v>
      </c>
      <c r="V5" s="66" t="s">
        <v>43</v>
      </c>
      <c r="W5" s="66" t="s">
        <v>44</v>
      </c>
      <c r="X5" s="66" t="s">
        <v>45</v>
      </c>
      <c r="Y5" s="67">
        <v>1500</v>
      </c>
      <c r="Z5" s="92" t="s">
        <v>6</v>
      </c>
    </row>
    <row r="6" spans="1:26" ht="13.5" thickBot="1">
      <c r="A6" s="93"/>
      <c r="B6" s="94"/>
      <c r="C6" s="94"/>
      <c r="D6" s="95"/>
      <c r="E6" s="63"/>
      <c r="F6" s="63"/>
      <c r="G6" s="63"/>
      <c r="H6" s="63"/>
      <c r="I6" s="63"/>
      <c r="J6" s="63"/>
      <c r="K6" s="63"/>
      <c r="L6" s="63"/>
      <c r="M6" s="63"/>
      <c r="N6" s="64"/>
      <c r="O6" s="65"/>
      <c r="P6" s="66"/>
      <c r="Q6" s="66"/>
      <c r="R6" s="66"/>
      <c r="S6" s="66"/>
      <c r="T6" s="66"/>
      <c r="U6" s="66"/>
      <c r="V6" s="66"/>
      <c r="W6" s="66"/>
      <c r="X6" s="66"/>
      <c r="Y6" s="67"/>
      <c r="Z6" s="92"/>
    </row>
    <row r="7" spans="1:26" ht="12.75">
      <c r="A7" s="96" t="s">
        <v>56</v>
      </c>
      <c r="B7" s="97">
        <v>2002</v>
      </c>
      <c r="C7" s="98">
        <v>332025</v>
      </c>
      <c r="D7" s="99" t="s">
        <v>57</v>
      </c>
      <c r="E7" s="100">
        <v>11.99</v>
      </c>
      <c r="F7" s="100">
        <v>5.89</v>
      </c>
      <c r="G7" s="100">
        <v>12.04</v>
      </c>
      <c r="H7" s="100">
        <v>1.6</v>
      </c>
      <c r="I7" s="100">
        <v>53.93</v>
      </c>
      <c r="J7" s="100"/>
      <c r="K7" s="101"/>
      <c r="L7" s="100"/>
      <c r="M7" s="100"/>
      <c r="N7" s="102"/>
      <c r="O7" s="103"/>
      <c r="P7" s="80">
        <f>IF(E7&lt;&gt;0,INT(25.4347*POWER((18-E7),1.81)),0)</f>
        <v>653</v>
      </c>
      <c r="Q7" s="80">
        <f>IF(F7&lt;&gt;0,INT(0.14354*POWER(((100*F7)-220),1.4)),0)</f>
        <v>563</v>
      </c>
      <c r="R7" s="80">
        <f>IF(G7&lt;&gt;0,INT(51.39*POWER((G7-1.5),1.05)),0)</f>
        <v>609</v>
      </c>
      <c r="S7" s="80">
        <f>IF(H7&lt;&gt;0,INT(0.8465*POWER(((100*H7)-75),1.42)),0)</f>
        <v>464</v>
      </c>
      <c r="T7" s="80">
        <f>IF(I7&lt;&gt;0,INT(1.53775*POWER((82-I7),1.81)),0)</f>
        <v>642</v>
      </c>
      <c r="U7" s="80">
        <f>IF(J7&lt;&gt;0,INT(5.74352*POWER((28.5-J7),1.92)),0)</f>
        <v>0</v>
      </c>
      <c r="V7" s="80">
        <f>IF(K7&lt;&gt;0,INT(12.91*POWER((K7-4),1.1)),0)</f>
        <v>0</v>
      </c>
      <c r="W7" s="80">
        <f>IF(L7&lt;&gt;0,INT(0.2797*POWER(((100*L7)-100),1.35)),0)</f>
        <v>0</v>
      </c>
      <c r="X7" s="80">
        <f>IF(M7&lt;&gt;0,INT(10.14*POWER((M7-7),1.08)),0)</f>
        <v>0</v>
      </c>
      <c r="Y7" s="80">
        <f>IF(N7&lt;&gt;0,IF(N7&lt;&gt;0,INT(0.03768*POWER((480-(O7+60*N7)),1.85)),0),0)</f>
        <v>0</v>
      </c>
      <c r="Z7" s="80">
        <f>SUM(P7:Y7)</f>
        <v>2931</v>
      </c>
    </row>
    <row r="8" spans="1:26" ht="12.75">
      <c r="A8" s="69" t="s">
        <v>58</v>
      </c>
      <c r="B8" s="70">
        <v>2002</v>
      </c>
      <c r="C8" s="71">
        <v>369001</v>
      </c>
      <c r="D8" s="72" t="s">
        <v>21</v>
      </c>
      <c r="E8" s="100">
        <v>12.31</v>
      </c>
      <c r="F8" s="100">
        <v>5.96</v>
      </c>
      <c r="G8" s="100">
        <v>11.81</v>
      </c>
      <c r="H8" s="100">
        <v>1.69</v>
      </c>
      <c r="I8" s="100">
        <v>56.45</v>
      </c>
      <c r="J8" s="100"/>
      <c r="K8" s="100"/>
      <c r="L8" s="100"/>
      <c r="M8" s="100"/>
      <c r="N8" s="102"/>
      <c r="O8" s="103"/>
      <c r="P8" s="80">
        <f>IF(E8&lt;&gt;0,INT(25.4347*POWER((18-E8),1.81)),0)</f>
        <v>591</v>
      </c>
      <c r="Q8" s="80">
        <f>IF(F8&lt;&gt;0,INT(0.14354*POWER(((100*F8)-220),1.4)),0)</f>
        <v>578</v>
      </c>
      <c r="R8" s="80">
        <f>IF(G8&lt;&gt;0,INT(51.39*POWER((G8-1.5),1.05)),0)</f>
        <v>595</v>
      </c>
      <c r="S8" s="80">
        <f>IF(H8&lt;&gt;0,INT(0.8465*POWER(((100*H8)-75),1.42)),0)</f>
        <v>536</v>
      </c>
      <c r="T8" s="80">
        <f>IF(I8&lt;&gt;0,INT(1.53775*POWER((82-I8),1.81)),0)</f>
        <v>542</v>
      </c>
      <c r="U8" s="80">
        <f>IF(J8&lt;&gt;0,INT(5.74352*POWER((28.5-J8),1.92)),0)</f>
        <v>0</v>
      </c>
      <c r="V8" s="80">
        <f>IF(K8&lt;&gt;0,INT(12.91*POWER((K8-4),1.1)),0)</f>
        <v>0</v>
      </c>
      <c r="W8" s="80">
        <f>IF(L8&lt;&gt;0,INT(0.2797*POWER(((100*L8)-100),1.35)),0)</f>
        <v>0</v>
      </c>
      <c r="X8" s="80">
        <f>IF(M8&lt;&gt;0,INT(10.14*POWER((M8-7),1.08)),0)</f>
        <v>0</v>
      </c>
      <c r="Y8" s="80">
        <f>IF(N8&lt;&gt;0,IF(N8&lt;&gt;0,INT(0.03768*POWER((480-(O8+60*N8)),1.85)),0),0)</f>
        <v>0</v>
      </c>
      <c r="Z8" s="80">
        <f>SUM(P8:Y8)</f>
        <v>2842</v>
      </c>
    </row>
    <row r="9" spans="1:26" ht="12.75">
      <c r="A9" s="69" t="s">
        <v>59</v>
      </c>
      <c r="B9" s="70">
        <v>2003</v>
      </c>
      <c r="C9" s="71">
        <v>358916</v>
      </c>
      <c r="D9" s="72" t="s">
        <v>60</v>
      </c>
      <c r="E9" s="100">
        <v>12.18</v>
      </c>
      <c r="F9" s="100">
        <v>5.71</v>
      </c>
      <c r="G9" s="100">
        <v>11.8</v>
      </c>
      <c r="H9" s="100">
        <v>1.6</v>
      </c>
      <c r="I9" s="100">
        <v>55.07</v>
      </c>
      <c r="J9" s="100"/>
      <c r="K9" s="100"/>
      <c r="L9" s="100"/>
      <c r="M9" s="100"/>
      <c r="N9" s="102"/>
      <c r="O9" s="103"/>
      <c r="P9" s="80">
        <f>IF(E9&lt;&gt;0,INT(25.4347*POWER((18-E9),1.81)),0)</f>
        <v>616</v>
      </c>
      <c r="Q9" s="80">
        <f>IF(F9&lt;&gt;0,INT(0.14354*POWER(((100*F9)-220),1.4)),0)</f>
        <v>525</v>
      </c>
      <c r="R9" s="80">
        <f>IF(G9&lt;&gt;0,INT(51.39*POWER((G9-1.5),1.05)),0)</f>
        <v>594</v>
      </c>
      <c r="S9" s="80">
        <f>IF(H9&lt;&gt;0,INT(0.8465*POWER(((100*H9)-75),1.42)),0)</f>
        <v>464</v>
      </c>
      <c r="T9" s="80">
        <f>IF(I9&lt;&gt;0,INT(1.53775*POWER((82-I9),1.81)),0)</f>
        <v>596</v>
      </c>
      <c r="U9" s="80">
        <f>IF(J9&lt;&gt;0,INT(5.74352*POWER((28.5-J9),1.92)),0)</f>
        <v>0</v>
      </c>
      <c r="V9" s="80">
        <f>IF(K9&lt;&gt;0,INT(12.91*POWER((K9-4),1.1)),0)</f>
        <v>0</v>
      </c>
      <c r="W9" s="80">
        <f>IF(L9&lt;&gt;0,INT(0.2797*POWER(((100*L9)-100),1.35)),0)</f>
        <v>0</v>
      </c>
      <c r="X9" s="80">
        <f>IF(M9&lt;&gt;0,INT(10.14*POWER((M9-7),1.08)),0)</f>
        <v>0</v>
      </c>
      <c r="Y9" s="80">
        <f>IF(N9&lt;&gt;0,IF(N9&lt;&gt;0,INT(0.03768*POWER((480-(O9+60*N9)),1.85)),0),0)</f>
        <v>0</v>
      </c>
      <c r="Z9" s="80">
        <f>SUM(P9:Y9)</f>
        <v>2795</v>
      </c>
    </row>
    <row r="10" spans="1:26" ht="12.75">
      <c r="A10" s="69" t="s">
        <v>61</v>
      </c>
      <c r="B10" s="70">
        <v>2003</v>
      </c>
      <c r="C10" s="71">
        <v>358033</v>
      </c>
      <c r="D10" s="72" t="s">
        <v>62</v>
      </c>
      <c r="E10" s="100">
        <v>12.89</v>
      </c>
      <c r="F10" s="100">
        <v>5.7</v>
      </c>
      <c r="G10" s="100">
        <v>10.3</v>
      </c>
      <c r="H10" s="100">
        <v>1.48</v>
      </c>
      <c r="I10" s="100">
        <v>58.81</v>
      </c>
      <c r="J10" s="100"/>
      <c r="K10" s="100"/>
      <c r="L10" s="100"/>
      <c r="M10" s="100"/>
      <c r="N10" s="102"/>
      <c r="O10" s="103"/>
      <c r="P10" s="80">
        <f>IF(E10&lt;&gt;0,INT(25.4347*POWER((18-E10),1.81)),0)</f>
        <v>487</v>
      </c>
      <c r="Q10" s="80">
        <f>IF(F10&lt;&gt;0,INT(0.14354*POWER(((100*F10)-220),1.4)),0)</f>
        <v>523</v>
      </c>
      <c r="R10" s="80">
        <f>IF(G10&lt;&gt;0,INT(51.39*POWER((G10-1.5),1.05)),0)</f>
        <v>504</v>
      </c>
      <c r="S10" s="80">
        <f>IF(H10&lt;&gt;0,INT(0.8465*POWER(((100*H10)-75),1.42)),0)</f>
        <v>374</v>
      </c>
      <c r="T10" s="80">
        <f>IF(I10&lt;&gt;0,INT(1.53775*POWER((82-I10),1.81)),0)</f>
        <v>455</v>
      </c>
      <c r="U10" s="80">
        <f>IF(J10&lt;&gt;0,INT(5.74352*POWER((28.5-J10),1.92)),0)</f>
        <v>0</v>
      </c>
      <c r="V10" s="80">
        <f>IF(K10&lt;&gt;0,INT(12.91*POWER((K10-4),1.1)),0)</f>
        <v>0</v>
      </c>
      <c r="W10" s="80">
        <f>IF(L10&lt;&gt;0,INT(0.2797*POWER(((100*L10)-100),1.35)),0)</f>
        <v>0</v>
      </c>
      <c r="X10" s="80">
        <f>IF(M10&lt;&gt;0,INT(10.14*POWER((M10-7),1.08)),0)</f>
        <v>0</v>
      </c>
      <c r="Y10" s="80">
        <f>IF(N10&lt;&gt;0,IF(N10&lt;&gt;0,INT(0.03768*POWER((480-(O10+60*N10)),1.85)),0),0)</f>
        <v>0</v>
      </c>
      <c r="Z10" s="80">
        <f>SUM(P10:Y10)</f>
        <v>2343</v>
      </c>
    </row>
  </sheetData>
  <sheetProtection/>
  <mergeCells count="1">
    <mergeCell ref="N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</cols>
  <sheetData>
    <row r="1" spans="1:26" ht="12.75">
      <c r="A1" s="52" t="s">
        <v>39</v>
      </c>
      <c r="B1" s="52" t="s">
        <v>11</v>
      </c>
      <c r="C1" s="52" t="s">
        <v>10</v>
      </c>
      <c r="D1" s="53" t="s">
        <v>40</v>
      </c>
      <c r="E1" s="54">
        <v>100</v>
      </c>
      <c r="F1" s="54" t="s">
        <v>41</v>
      </c>
      <c r="G1" s="54" t="s">
        <v>3</v>
      </c>
      <c r="H1" s="54" t="s">
        <v>4</v>
      </c>
      <c r="I1" s="54">
        <v>400</v>
      </c>
      <c r="J1" s="54" t="s">
        <v>42</v>
      </c>
      <c r="K1" s="54" t="s">
        <v>43</v>
      </c>
      <c r="L1" s="54" t="s">
        <v>44</v>
      </c>
      <c r="M1" s="54" t="s">
        <v>45</v>
      </c>
      <c r="N1" s="55">
        <v>1500</v>
      </c>
      <c r="O1" s="56"/>
      <c r="P1" s="57">
        <v>100</v>
      </c>
      <c r="Q1" s="57" t="s">
        <v>41</v>
      </c>
      <c r="R1" s="57" t="s">
        <v>3</v>
      </c>
      <c r="S1" s="57" t="s">
        <v>4</v>
      </c>
      <c r="T1" s="57">
        <v>400</v>
      </c>
      <c r="U1" s="57" t="s">
        <v>42</v>
      </c>
      <c r="V1" s="57" t="s">
        <v>43</v>
      </c>
      <c r="W1" s="57" t="s">
        <v>44</v>
      </c>
      <c r="X1" s="57" t="s">
        <v>45</v>
      </c>
      <c r="Y1" s="58">
        <v>1500</v>
      </c>
      <c r="Z1" s="59" t="s">
        <v>6</v>
      </c>
    </row>
    <row r="2" spans="1:26" ht="12.75">
      <c r="A2" s="60"/>
      <c r="B2" s="61"/>
      <c r="C2" s="61"/>
      <c r="D2" s="62"/>
      <c r="E2" s="63"/>
      <c r="F2" s="63"/>
      <c r="G2" s="63"/>
      <c r="H2" s="63"/>
      <c r="I2" s="63"/>
      <c r="J2" s="63"/>
      <c r="K2" s="63"/>
      <c r="L2" s="63"/>
      <c r="M2" s="63"/>
      <c r="N2" s="64"/>
      <c r="O2" s="65"/>
      <c r="P2" s="66"/>
      <c r="Q2" s="66"/>
      <c r="R2" s="66"/>
      <c r="S2" s="66"/>
      <c r="T2" s="66"/>
      <c r="U2" s="66"/>
      <c r="V2" s="66"/>
      <c r="W2" s="66"/>
      <c r="X2" s="66"/>
      <c r="Y2" s="67"/>
      <c r="Z2" s="68"/>
    </row>
    <row r="3" spans="1:26" ht="12.75">
      <c r="A3" s="69" t="s">
        <v>46</v>
      </c>
      <c r="B3" s="70">
        <v>1998</v>
      </c>
      <c r="C3" s="71">
        <v>308590</v>
      </c>
      <c r="D3" s="72" t="s">
        <v>29</v>
      </c>
      <c r="E3" s="73">
        <v>11.5</v>
      </c>
      <c r="F3" s="73">
        <v>7</v>
      </c>
      <c r="G3" s="73">
        <v>13.02</v>
      </c>
      <c r="H3" s="73">
        <v>1.93</v>
      </c>
      <c r="I3" s="73">
        <v>53.09</v>
      </c>
      <c r="J3" s="73"/>
      <c r="K3" s="74"/>
      <c r="L3" s="73"/>
      <c r="M3" s="73"/>
      <c r="N3" s="75"/>
      <c r="O3" s="76"/>
      <c r="P3" s="77">
        <f aca="true" t="shared" si="0" ref="P3:P11">IF(E3&lt;&gt;0,INT(25.4347*POWER((18-E3),1.81)),0)</f>
        <v>753</v>
      </c>
      <c r="Q3" s="77">
        <f aca="true" t="shared" si="1" ref="Q3:Q11">IF(F3&lt;&gt;0,INT(0.14354*POWER(((100*F3)-220),1.4)),0)</f>
        <v>814</v>
      </c>
      <c r="R3" s="77">
        <f aca="true" t="shared" si="2" ref="R3:R11">IF(G3&lt;&gt;0,INT(51.39*POWER((G3-1.5),1.05)),0)</f>
        <v>668</v>
      </c>
      <c r="S3" s="77">
        <f aca="true" t="shared" si="3" ref="S3:S11">IF(H3&lt;&gt;0,INT(0.8465*POWER(((100*H3)-75),1.42)),0)</f>
        <v>740</v>
      </c>
      <c r="T3" s="77">
        <f aca="true" t="shared" si="4" ref="T3:T11">IF(I3&lt;&gt;0,INT(1.53775*POWER((82-I3),1.81)),0)</f>
        <v>678</v>
      </c>
      <c r="U3" s="77">
        <f aca="true" t="shared" si="5" ref="U3:U11">IF(J3&lt;&gt;0,INT(5.74352*POWER((28.5-J3),1.92)),0)</f>
        <v>0</v>
      </c>
      <c r="V3" s="77">
        <f aca="true" t="shared" si="6" ref="V3:V11">IF(K3&lt;&gt;0,INT(12.91*POWER((K3-4),1.1)),0)</f>
        <v>0</v>
      </c>
      <c r="W3" s="77">
        <f aca="true" t="shared" si="7" ref="W3:W11">IF(L3&lt;&gt;0,INT(0.2797*POWER(((100*L3)-100),1.35)),0)</f>
        <v>0</v>
      </c>
      <c r="X3" s="77">
        <f aca="true" t="shared" si="8" ref="X3:X11">IF(M3&lt;&gt;0,INT(10.14*POWER((M3-7),1.08)),0)</f>
        <v>0</v>
      </c>
      <c r="Y3" s="77">
        <f aca="true" t="shared" si="9" ref="Y3:Y11">IF(N3&lt;&gt;0,IF(N3&lt;&gt;0,INT(0.03768*POWER((480-(O3+60*N3)),1.85)),0),0)</f>
        <v>0</v>
      </c>
      <c r="Z3" s="77">
        <f aca="true" t="shared" si="10" ref="Z3:Z11">SUM(P3:Y3)</f>
        <v>3653</v>
      </c>
    </row>
    <row r="4" spans="1:26" ht="12.75">
      <c r="A4" s="69" t="s">
        <v>47</v>
      </c>
      <c r="B4" s="70">
        <v>1999</v>
      </c>
      <c r="C4" s="71">
        <v>357510</v>
      </c>
      <c r="D4" s="72" t="s">
        <v>35</v>
      </c>
      <c r="E4" s="73">
        <v>11.34</v>
      </c>
      <c r="F4" s="73">
        <v>6.77</v>
      </c>
      <c r="G4" s="73">
        <v>11.6</v>
      </c>
      <c r="H4" s="73">
        <v>1.87</v>
      </c>
      <c r="I4" s="73">
        <v>52.73</v>
      </c>
      <c r="J4" s="73"/>
      <c r="K4" s="74"/>
      <c r="L4" s="73"/>
      <c r="M4" s="73"/>
      <c r="N4" s="75"/>
      <c r="O4" s="76"/>
      <c r="P4" s="77">
        <f t="shared" si="0"/>
        <v>786</v>
      </c>
      <c r="Q4" s="77">
        <f t="shared" si="1"/>
        <v>760</v>
      </c>
      <c r="R4" s="77">
        <f t="shared" si="2"/>
        <v>582</v>
      </c>
      <c r="S4" s="77">
        <f t="shared" si="3"/>
        <v>687</v>
      </c>
      <c r="T4" s="77">
        <f t="shared" si="4"/>
        <v>693</v>
      </c>
      <c r="U4" s="77">
        <f t="shared" si="5"/>
        <v>0</v>
      </c>
      <c r="V4" s="77">
        <f t="shared" si="6"/>
        <v>0</v>
      </c>
      <c r="W4" s="77">
        <f t="shared" si="7"/>
        <v>0</v>
      </c>
      <c r="X4" s="77">
        <f t="shared" si="8"/>
        <v>0</v>
      </c>
      <c r="Y4" s="77">
        <f t="shared" si="9"/>
        <v>0</v>
      </c>
      <c r="Z4" s="77">
        <f t="shared" si="10"/>
        <v>3508</v>
      </c>
    </row>
    <row r="5" spans="1:26" ht="12.75">
      <c r="A5" s="69" t="s">
        <v>48</v>
      </c>
      <c r="B5" s="70">
        <v>1996</v>
      </c>
      <c r="C5" s="71">
        <v>348100</v>
      </c>
      <c r="D5" s="72" t="s">
        <v>21</v>
      </c>
      <c r="E5" s="73">
        <v>11.28</v>
      </c>
      <c r="F5" s="73">
        <v>6.32</v>
      </c>
      <c r="G5" s="73">
        <v>9.1</v>
      </c>
      <c r="H5" s="73">
        <v>1.72</v>
      </c>
      <c r="I5" s="73">
        <v>49.28</v>
      </c>
      <c r="J5" s="73"/>
      <c r="K5" s="74"/>
      <c r="L5" s="73"/>
      <c r="M5" s="73"/>
      <c r="N5" s="75"/>
      <c r="O5" s="76"/>
      <c r="P5" s="77">
        <f t="shared" si="0"/>
        <v>799</v>
      </c>
      <c r="Q5" s="77">
        <f t="shared" si="1"/>
        <v>657</v>
      </c>
      <c r="R5" s="77">
        <f t="shared" si="2"/>
        <v>432</v>
      </c>
      <c r="S5" s="77">
        <f t="shared" si="3"/>
        <v>560</v>
      </c>
      <c r="T5" s="77">
        <f t="shared" si="4"/>
        <v>848</v>
      </c>
      <c r="U5" s="77">
        <f t="shared" si="5"/>
        <v>0</v>
      </c>
      <c r="V5" s="77">
        <f t="shared" si="6"/>
        <v>0</v>
      </c>
      <c r="W5" s="77">
        <f t="shared" si="7"/>
        <v>0</v>
      </c>
      <c r="X5" s="77">
        <f t="shared" si="8"/>
        <v>0</v>
      </c>
      <c r="Y5" s="77">
        <f t="shared" si="9"/>
        <v>0</v>
      </c>
      <c r="Z5" s="77">
        <f t="shared" si="10"/>
        <v>3296</v>
      </c>
    </row>
    <row r="6" spans="1:26" ht="12.75">
      <c r="A6" s="69" t="s">
        <v>49</v>
      </c>
      <c r="B6" s="70">
        <v>1996</v>
      </c>
      <c r="C6" s="71">
        <v>344697</v>
      </c>
      <c r="D6" s="72" t="s">
        <v>38</v>
      </c>
      <c r="E6" s="73">
        <v>12.04</v>
      </c>
      <c r="F6" s="73">
        <v>6.81</v>
      </c>
      <c r="G6" s="73">
        <v>11.78</v>
      </c>
      <c r="H6" s="73">
        <v>1.75</v>
      </c>
      <c r="I6" s="73">
        <v>55.09</v>
      </c>
      <c r="J6" s="73"/>
      <c r="K6" s="73"/>
      <c r="L6" s="73"/>
      <c r="M6" s="73"/>
      <c r="N6" s="75"/>
      <c r="O6" s="76"/>
      <c r="P6" s="77">
        <f t="shared" si="0"/>
        <v>643</v>
      </c>
      <c r="Q6" s="77">
        <f t="shared" si="1"/>
        <v>769</v>
      </c>
      <c r="R6" s="77">
        <f t="shared" si="2"/>
        <v>593</v>
      </c>
      <c r="S6" s="77">
        <f t="shared" si="3"/>
        <v>585</v>
      </c>
      <c r="T6" s="77">
        <f t="shared" si="4"/>
        <v>595</v>
      </c>
      <c r="U6" s="77">
        <f t="shared" si="5"/>
        <v>0</v>
      </c>
      <c r="V6" s="77">
        <f t="shared" si="6"/>
        <v>0</v>
      </c>
      <c r="W6" s="77">
        <f t="shared" si="7"/>
        <v>0</v>
      </c>
      <c r="X6" s="77">
        <f t="shared" si="8"/>
        <v>0</v>
      </c>
      <c r="Y6" s="77">
        <f t="shared" si="9"/>
        <v>0</v>
      </c>
      <c r="Z6" s="77">
        <f t="shared" si="10"/>
        <v>3185</v>
      </c>
    </row>
    <row r="7" spans="1:26" ht="12.75">
      <c r="A7" s="69" t="s">
        <v>50</v>
      </c>
      <c r="B7" s="70">
        <v>1993</v>
      </c>
      <c r="C7" s="71">
        <v>290309</v>
      </c>
      <c r="D7" s="72" t="s">
        <v>29</v>
      </c>
      <c r="E7" s="73">
        <v>12.23</v>
      </c>
      <c r="F7" s="73">
        <v>6.14</v>
      </c>
      <c r="G7" s="73">
        <v>12.97</v>
      </c>
      <c r="H7" s="73">
        <v>1.87</v>
      </c>
      <c r="I7" s="73">
        <v>55.28</v>
      </c>
      <c r="J7" s="73"/>
      <c r="K7" s="73"/>
      <c r="L7" s="73"/>
      <c r="M7" s="73"/>
      <c r="N7" s="75"/>
      <c r="O7" s="76"/>
      <c r="P7" s="77">
        <f t="shared" si="0"/>
        <v>606</v>
      </c>
      <c r="Q7" s="77">
        <f t="shared" si="1"/>
        <v>617</v>
      </c>
      <c r="R7" s="77">
        <f t="shared" si="2"/>
        <v>665</v>
      </c>
      <c r="S7" s="77">
        <f t="shared" si="3"/>
        <v>687</v>
      </c>
      <c r="T7" s="77">
        <f t="shared" si="4"/>
        <v>588</v>
      </c>
      <c r="U7" s="77">
        <f t="shared" si="5"/>
        <v>0</v>
      </c>
      <c r="V7" s="77">
        <f t="shared" si="6"/>
        <v>0</v>
      </c>
      <c r="W7" s="77">
        <f t="shared" si="7"/>
        <v>0</v>
      </c>
      <c r="X7" s="77">
        <f t="shared" si="8"/>
        <v>0</v>
      </c>
      <c r="Y7" s="77">
        <f t="shared" si="9"/>
        <v>0</v>
      </c>
      <c r="Z7" s="77">
        <f t="shared" si="10"/>
        <v>3163</v>
      </c>
    </row>
    <row r="8" spans="1:26" ht="12.75">
      <c r="A8" s="69" t="s">
        <v>51</v>
      </c>
      <c r="B8" s="70">
        <v>1999</v>
      </c>
      <c r="C8" s="71">
        <v>315000</v>
      </c>
      <c r="D8" s="72" t="s">
        <v>38</v>
      </c>
      <c r="E8" s="73">
        <v>11.76</v>
      </c>
      <c r="F8" s="73">
        <v>6.13</v>
      </c>
      <c r="G8" s="73">
        <v>11.7</v>
      </c>
      <c r="H8" s="73">
        <v>1.72</v>
      </c>
      <c r="I8" s="73">
        <v>57.01</v>
      </c>
      <c r="J8" s="73"/>
      <c r="K8" s="74"/>
      <c r="L8" s="73"/>
      <c r="M8" s="73"/>
      <c r="N8" s="75"/>
      <c r="O8" s="76"/>
      <c r="P8" s="77">
        <f t="shared" si="0"/>
        <v>699</v>
      </c>
      <c r="Q8" s="77">
        <f t="shared" si="1"/>
        <v>615</v>
      </c>
      <c r="R8" s="77">
        <f t="shared" si="2"/>
        <v>588</v>
      </c>
      <c r="S8" s="77">
        <f t="shared" si="3"/>
        <v>560</v>
      </c>
      <c r="T8" s="77">
        <f t="shared" si="4"/>
        <v>521</v>
      </c>
      <c r="U8" s="77">
        <f t="shared" si="5"/>
        <v>0</v>
      </c>
      <c r="V8" s="77">
        <f t="shared" si="6"/>
        <v>0</v>
      </c>
      <c r="W8" s="77">
        <f t="shared" si="7"/>
        <v>0</v>
      </c>
      <c r="X8" s="77">
        <f t="shared" si="8"/>
        <v>0</v>
      </c>
      <c r="Y8" s="77">
        <f t="shared" si="9"/>
        <v>0</v>
      </c>
      <c r="Z8" s="77">
        <f t="shared" si="10"/>
        <v>2983</v>
      </c>
    </row>
    <row r="9" spans="1:26" ht="63.75">
      <c r="A9" s="78" t="s">
        <v>52</v>
      </c>
      <c r="B9" s="79">
        <v>1999</v>
      </c>
      <c r="C9" s="79">
        <v>315855</v>
      </c>
      <c r="D9" s="79" t="s">
        <v>53</v>
      </c>
      <c r="E9" s="73">
        <v>12</v>
      </c>
      <c r="F9" s="73">
        <v>6.46</v>
      </c>
      <c r="G9" s="73">
        <v>9.57</v>
      </c>
      <c r="H9" s="73">
        <v>1.69</v>
      </c>
      <c r="I9" s="73">
        <v>56.34</v>
      </c>
      <c r="J9" s="73"/>
      <c r="K9" s="73"/>
      <c r="L9" s="73"/>
      <c r="M9" s="73"/>
      <c r="N9" s="75"/>
      <c r="O9" s="76"/>
      <c r="P9" s="77">
        <f t="shared" si="0"/>
        <v>651</v>
      </c>
      <c r="Q9" s="77">
        <f t="shared" si="1"/>
        <v>688</v>
      </c>
      <c r="R9" s="77">
        <f t="shared" si="2"/>
        <v>460</v>
      </c>
      <c r="S9" s="77">
        <f t="shared" si="3"/>
        <v>536</v>
      </c>
      <c r="T9" s="77">
        <f t="shared" si="4"/>
        <v>546</v>
      </c>
      <c r="U9" s="77">
        <f t="shared" si="5"/>
        <v>0</v>
      </c>
      <c r="V9" s="77">
        <f t="shared" si="6"/>
        <v>0</v>
      </c>
      <c r="W9" s="77">
        <f t="shared" si="7"/>
        <v>0</v>
      </c>
      <c r="X9" s="77">
        <f t="shared" si="8"/>
        <v>0</v>
      </c>
      <c r="Y9" s="77">
        <f t="shared" si="9"/>
        <v>0</v>
      </c>
      <c r="Z9" s="77">
        <f t="shared" si="10"/>
        <v>2881</v>
      </c>
    </row>
    <row r="10" spans="1:26" ht="12.75">
      <c r="A10" s="69" t="s">
        <v>54</v>
      </c>
      <c r="B10" s="70">
        <v>2000</v>
      </c>
      <c r="C10" s="79">
        <v>335681</v>
      </c>
      <c r="D10" s="72" t="s">
        <v>33</v>
      </c>
      <c r="E10" s="73">
        <v>12.71</v>
      </c>
      <c r="F10" s="73">
        <v>6.27</v>
      </c>
      <c r="G10" s="73">
        <v>8.23</v>
      </c>
      <c r="H10" s="73">
        <v>1.69</v>
      </c>
      <c r="I10" s="73">
        <v>59.13</v>
      </c>
      <c r="J10" s="73"/>
      <c r="K10" s="73"/>
      <c r="L10" s="73"/>
      <c r="M10" s="73"/>
      <c r="N10" s="75"/>
      <c r="O10" s="76"/>
      <c r="P10" s="77">
        <f t="shared" si="0"/>
        <v>518</v>
      </c>
      <c r="Q10" s="77">
        <f t="shared" si="1"/>
        <v>646</v>
      </c>
      <c r="R10" s="77">
        <f t="shared" si="2"/>
        <v>380</v>
      </c>
      <c r="S10" s="77">
        <f t="shared" si="3"/>
        <v>536</v>
      </c>
      <c r="T10" s="77">
        <f t="shared" si="4"/>
        <v>443</v>
      </c>
      <c r="U10" s="77">
        <f t="shared" si="5"/>
        <v>0</v>
      </c>
      <c r="V10" s="77">
        <f t="shared" si="6"/>
        <v>0</v>
      </c>
      <c r="W10" s="77">
        <f t="shared" si="7"/>
        <v>0</v>
      </c>
      <c r="X10" s="77">
        <f t="shared" si="8"/>
        <v>0</v>
      </c>
      <c r="Y10" s="77">
        <f t="shared" si="9"/>
        <v>0</v>
      </c>
      <c r="Z10" s="77">
        <f t="shared" si="10"/>
        <v>2523</v>
      </c>
    </row>
    <row r="11" spans="1:26" ht="12.75">
      <c r="A11" s="81" t="s">
        <v>55</v>
      </c>
      <c r="B11" s="82">
        <v>1995</v>
      </c>
      <c r="C11" s="83">
        <v>287815</v>
      </c>
      <c r="D11" s="84" t="s">
        <v>33</v>
      </c>
      <c r="E11" s="85">
        <v>11.31</v>
      </c>
      <c r="F11" s="85">
        <v>6.89</v>
      </c>
      <c r="G11" s="85">
        <v>13.9</v>
      </c>
      <c r="H11" s="85">
        <v>0</v>
      </c>
      <c r="I11" s="85">
        <v>0</v>
      </c>
      <c r="J11" s="85"/>
      <c r="K11" s="86"/>
      <c r="L11" s="85"/>
      <c r="M11" s="85"/>
      <c r="N11" s="87"/>
      <c r="O11" s="88"/>
      <c r="P11" s="89">
        <f t="shared" si="0"/>
        <v>793</v>
      </c>
      <c r="Q11" s="89">
        <f t="shared" si="1"/>
        <v>788</v>
      </c>
      <c r="R11" s="89">
        <f t="shared" si="2"/>
        <v>722</v>
      </c>
      <c r="S11" s="89">
        <f t="shared" si="3"/>
        <v>0</v>
      </c>
      <c r="T11" s="89">
        <f t="shared" si="4"/>
        <v>0</v>
      </c>
      <c r="U11" s="89">
        <f t="shared" si="5"/>
        <v>0</v>
      </c>
      <c r="V11" s="89">
        <f t="shared" si="6"/>
        <v>0</v>
      </c>
      <c r="W11" s="89">
        <f t="shared" si="7"/>
        <v>0</v>
      </c>
      <c r="X11" s="89">
        <f t="shared" si="8"/>
        <v>0</v>
      </c>
      <c r="Y11" s="89">
        <f t="shared" si="9"/>
        <v>0</v>
      </c>
      <c r="Z11" s="89">
        <f t="shared" si="10"/>
        <v>2303</v>
      </c>
    </row>
  </sheetData>
  <sheetProtection/>
  <mergeCells count="1"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R4" sqref="R4"/>
    </sheetView>
  </sheetViews>
  <sheetFormatPr defaultColWidth="9.140625" defaultRowHeight="12.75"/>
  <sheetData>
    <row r="1" spans="1:23" ht="16.5" thickBot="1" thickTop="1">
      <c r="A1" s="104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</row>
    <row r="2" spans="1:23" ht="19.5" thickTop="1">
      <c r="A2" s="4" t="s">
        <v>12</v>
      </c>
      <c r="B2" s="4" t="s">
        <v>13</v>
      </c>
      <c r="C2" s="7" t="s">
        <v>14</v>
      </c>
      <c r="D2" s="107" t="s">
        <v>11</v>
      </c>
      <c r="E2" s="5" t="s">
        <v>10</v>
      </c>
      <c r="F2" s="6" t="s">
        <v>9</v>
      </c>
      <c r="G2" s="48" t="s">
        <v>5</v>
      </c>
      <c r="H2" s="48" t="s">
        <v>4</v>
      </c>
      <c r="I2" s="48" t="s">
        <v>3</v>
      </c>
      <c r="J2" s="48">
        <v>200</v>
      </c>
      <c r="K2" s="48" t="s">
        <v>2</v>
      </c>
      <c r="L2" s="48" t="s">
        <v>1</v>
      </c>
      <c r="M2" s="48">
        <v>800</v>
      </c>
      <c r="N2" s="8" t="s">
        <v>5</v>
      </c>
      <c r="O2" s="9" t="s">
        <v>4</v>
      </c>
      <c r="P2" s="10" t="s">
        <v>3</v>
      </c>
      <c r="Q2" s="9">
        <v>200</v>
      </c>
      <c r="R2" s="8" t="s">
        <v>2</v>
      </c>
      <c r="S2" s="10" t="s">
        <v>1</v>
      </c>
      <c r="T2" s="9">
        <v>800</v>
      </c>
      <c r="U2" s="11" t="s">
        <v>6</v>
      </c>
      <c r="V2" s="12" t="s">
        <v>7</v>
      </c>
      <c r="W2" s="13" t="s">
        <v>8</v>
      </c>
    </row>
    <row r="3" spans="1:23" ht="19.5" thickBot="1">
      <c r="A3" s="34"/>
      <c r="B3" s="34"/>
      <c r="C3" s="35"/>
      <c r="D3" s="108"/>
      <c r="E3" s="36"/>
      <c r="F3" s="37"/>
      <c r="G3" s="38"/>
      <c r="H3" s="38"/>
      <c r="I3" s="38"/>
      <c r="J3" s="38"/>
      <c r="K3" s="38"/>
      <c r="L3" s="38"/>
      <c r="M3" s="38"/>
      <c r="N3" s="39"/>
      <c r="O3" s="40"/>
      <c r="P3" s="41"/>
      <c r="Q3" s="40"/>
      <c r="R3" s="39"/>
      <c r="S3" s="41"/>
      <c r="T3" s="40"/>
      <c r="U3" s="41"/>
      <c r="V3" s="40"/>
      <c r="W3" s="41"/>
    </row>
    <row r="4" spans="1:23" ht="22.5">
      <c r="A4" s="3">
        <v>1</v>
      </c>
      <c r="B4" s="109">
        <v>741</v>
      </c>
      <c r="C4" s="110" t="s">
        <v>64</v>
      </c>
      <c r="D4" s="111">
        <v>2003</v>
      </c>
      <c r="E4" s="112">
        <v>353998</v>
      </c>
      <c r="F4" s="113" t="s">
        <v>27</v>
      </c>
      <c r="G4" s="114">
        <v>14.49</v>
      </c>
      <c r="H4" s="14">
        <v>1.69</v>
      </c>
      <c r="I4" s="14">
        <v>15.07</v>
      </c>
      <c r="J4" s="14">
        <v>26.07</v>
      </c>
      <c r="K4" s="14"/>
      <c r="L4" s="14"/>
      <c r="M4" s="15"/>
      <c r="N4" s="16" t="e">
        <f aca="true" t="shared" si="0" ref="N4:N20">IF(AND((N(G4)&gt;0),(N(G4)-$N$2)&lt;0),INT($N$1*POWER(($N$2-G4),$N$3)),0)</f>
        <v>#VALUE!</v>
      </c>
      <c r="O4" s="16" t="e">
        <f aca="true" t="shared" si="1" ref="O4:O20">IF(AND((N(H4)&gt;0),($O$2-(N(H4)*100))&lt;0),INT($O$1*POWER(((100*H4)-$O$2),$O$3)),0)</f>
        <v>#VALUE!</v>
      </c>
      <c r="P4" s="16" t="e">
        <f>IF(AND((N(I4)&gt;0),($P$2-N(I4))&lt;0),INT($P$1*POWER((I4-$P$2),$P$3)),0)</f>
        <v>#VALUE!</v>
      </c>
      <c r="Q4" s="16">
        <f aca="true" t="shared" si="2" ref="Q4:Q20">IF(AND((N(J4)&gt;0),(N(J4)-$Q$2)&lt;0),INT($Q$1*POWER(($Q$2-J4),$Q$3)),0)</f>
        <v>0</v>
      </c>
      <c r="R4" s="16" t="e">
        <f aca="true" t="shared" si="3" ref="R4:R20">IF(AND((N(K4)&gt;0),($R$2-(N(K4)*100))&lt;0),INT($R$1*POWER(((100*K4)-$R$2),$R$3)),0)</f>
        <v>#VALUE!</v>
      </c>
      <c r="S4" s="16" t="e">
        <f aca="true" t="shared" si="4" ref="S4:S20">IF(AND((N(L4)&gt;0),($S$2-N(L4))&lt;0),INT($S$1*POWER((L4-$S$2),$S$3)),0)</f>
        <v>#VALUE!</v>
      </c>
      <c r="T4" s="17" t="e">
        <f aca="true" t="shared" si="5" ref="T4:T20">Points1000m(M4,$T$1,$T$2,$T$3)</f>
        <v>#NAME?</v>
      </c>
      <c r="U4" s="16" t="e">
        <f aca="true" t="shared" si="6" ref="U4:U20">IF(IF(N4&lt;&gt;0,N4,0)+IF(O4&lt;&gt;0,O4,0)+IF(P4&lt;&gt;0,P4,0)+IF(Q4&lt;&gt;0,Q4,0)+IF(R4&lt;&gt;0,R4,0)+IF(S4&lt;&gt;0,S4,0)+IF(T4&lt;&gt;0,T4,0)&lt;&gt;0,IF(N4&lt;&gt;0,N4,0)+IF(O4&lt;&gt;0,O4,0)+IF(P4&lt;&gt;0,P4,0)+IF(Q4&lt;&gt;0,Q4,0)+IF(R4&lt;&gt;0,R4,0)+IF(S4&lt;&gt;0,S4,0)+IF(T4&lt;&gt;0,T4,0),0)</f>
        <v>#VALUE!</v>
      </c>
      <c r="V4" s="19"/>
      <c r="W4" s="115"/>
    </row>
    <row r="5" spans="1:23" ht="33.75">
      <c r="A5" s="3">
        <v>2</v>
      </c>
      <c r="B5" s="116">
        <v>721</v>
      </c>
      <c r="C5" s="3" t="s">
        <v>65</v>
      </c>
      <c r="D5" s="23">
        <v>2002</v>
      </c>
      <c r="E5" s="24">
        <v>340670</v>
      </c>
      <c r="F5" s="25" t="s">
        <v>66</v>
      </c>
      <c r="G5" s="114">
        <v>15.17</v>
      </c>
      <c r="H5" s="14">
        <v>1.42</v>
      </c>
      <c r="I5" s="14">
        <v>9.43</v>
      </c>
      <c r="J5" s="14">
        <v>27.37</v>
      </c>
      <c r="K5" s="14"/>
      <c r="L5" s="14"/>
      <c r="M5" s="15"/>
      <c r="N5" s="16" t="e">
        <f t="shared" si="0"/>
        <v>#VALUE!</v>
      </c>
      <c r="O5" s="16" t="e">
        <f t="shared" si="1"/>
        <v>#VALUE!</v>
      </c>
      <c r="P5" s="16" t="e">
        <f>IF(AND((N(I5)&gt;0),($P$2-N(I5))&lt;0),INT($P$1*POWER((I5-$P$2),$P$3)),0)</f>
        <v>#VALUE!</v>
      </c>
      <c r="Q5" s="16">
        <f t="shared" si="2"/>
        <v>0</v>
      </c>
      <c r="R5" s="16" t="e">
        <f t="shared" si="3"/>
        <v>#VALUE!</v>
      </c>
      <c r="S5" s="16" t="e">
        <f t="shared" si="4"/>
        <v>#VALUE!</v>
      </c>
      <c r="T5" s="17" t="e">
        <f t="shared" si="5"/>
        <v>#NAME?</v>
      </c>
      <c r="U5" s="16" t="e">
        <f t="shared" si="6"/>
        <v>#VALUE!</v>
      </c>
      <c r="V5" s="19"/>
      <c r="W5" s="115"/>
    </row>
    <row r="6" spans="1:23" ht="22.5">
      <c r="A6" s="3">
        <v>3</v>
      </c>
      <c r="B6" s="116">
        <v>743</v>
      </c>
      <c r="C6" s="29" t="s">
        <v>67</v>
      </c>
      <c r="D6" s="30">
        <v>2002</v>
      </c>
      <c r="E6" s="31">
        <v>339135</v>
      </c>
      <c r="F6" s="32" t="s">
        <v>27</v>
      </c>
      <c r="G6" s="114">
        <v>15.64</v>
      </c>
      <c r="H6" s="14">
        <v>1.39</v>
      </c>
      <c r="I6" s="14">
        <v>10.7</v>
      </c>
      <c r="J6" s="14">
        <v>28.52</v>
      </c>
      <c r="K6" s="14"/>
      <c r="L6" s="14"/>
      <c r="M6" s="15"/>
      <c r="N6" s="16" t="e">
        <f t="shared" si="0"/>
        <v>#VALUE!</v>
      </c>
      <c r="O6" s="16" t="e">
        <f t="shared" si="1"/>
        <v>#VALUE!</v>
      </c>
      <c r="P6" s="16" t="e">
        <f>IF(AND((N(I6)&gt;0),($P$2-N(I6))&lt;0),INT($P$1*POWER((I6-$P$2),$P$3)),0)</f>
        <v>#VALUE!</v>
      </c>
      <c r="Q6" s="16">
        <f t="shared" si="2"/>
        <v>0</v>
      </c>
      <c r="R6" s="16" t="e">
        <f t="shared" si="3"/>
        <v>#VALUE!</v>
      </c>
      <c r="S6" s="16" t="e">
        <f t="shared" si="4"/>
        <v>#VALUE!</v>
      </c>
      <c r="T6" s="17" t="e">
        <f t="shared" si="5"/>
        <v>#NAME?</v>
      </c>
      <c r="U6" s="16" t="e">
        <f t="shared" si="6"/>
        <v>#VALUE!</v>
      </c>
      <c r="V6" s="19"/>
      <c r="W6" s="115"/>
    </row>
    <row r="7" spans="1:23" ht="22.5">
      <c r="A7" s="3">
        <v>4</v>
      </c>
      <c r="B7" s="116">
        <v>726</v>
      </c>
      <c r="C7" s="3" t="s">
        <v>68</v>
      </c>
      <c r="D7" s="23">
        <v>2002</v>
      </c>
      <c r="E7" s="24">
        <v>344421</v>
      </c>
      <c r="F7" s="25" t="s">
        <v>69</v>
      </c>
      <c r="G7" s="114">
        <v>16.26</v>
      </c>
      <c r="H7" s="14">
        <v>1.36</v>
      </c>
      <c r="I7" s="14">
        <v>9.77</v>
      </c>
      <c r="J7" s="14">
        <v>28.14</v>
      </c>
      <c r="K7" s="14"/>
      <c r="L7" s="14"/>
      <c r="M7" s="15"/>
      <c r="N7" s="16" t="e">
        <f t="shared" si="0"/>
        <v>#VALUE!</v>
      </c>
      <c r="O7" s="16" t="e">
        <f t="shared" si="1"/>
        <v>#VALUE!</v>
      </c>
      <c r="P7" s="16" t="e">
        <f>IF(AND((N(I7)&gt;0),($P$2-N(I7))&lt;0),INT($P$1*POWER((I7-$P$2),$P$3)),0)</f>
        <v>#VALUE!</v>
      </c>
      <c r="Q7" s="16">
        <f t="shared" si="2"/>
        <v>0</v>
      </c>
      <c r="R7" s="16" t="e">
        <f t="shared" si="3"/>
        <v>#VALUE!</v>
      </c>
      <c r="S7" s="16" t="e">
        <f t="shared" si="4"/>
        <v>#VALUE!</v>
      </c>
      <c r="T7" s="17" t="e">
        <f t="shared" si="5"/>
        <v>#NAME?</v>
      </c>
      <c r="U7" s="16" t="e">
        <f t="shared" si="6"/>
        <v>#VALUE!</v>
      </c>
      <c r="V7" s="19"/>
      <c r="W7" s="115"/>
    </row>
    <row r="8" spans="1:23" ht="22.5">
      <c r="A8" s="3">
        <v>5</v>
      </c>
      <c r="B8" s="116">
        <v>738</v>
      </c>
      <c r="C8" s="3" t="s">
        <v>70</v>
      </c>
      <c r="D8" s="23">
        <v>2002</v>
      </c>
      <c r="E8" s="24">
        <v>332917</v>
      </c>
      <c r="F8" s="25" t="s">
        <v>69</v>
      </c>
      <c r="G8" s="114">
        <v>16.17</v>
      </c>
      <c r="H8" s="14">
        <v>1.39</v>
      </c>
      <c r="I8" s="14">
        <v>10.49</v>
      </c>
      <c r="J8" s="14">
        <v>29.98</v>
      </c>
      <c r="K8" s="14"/>
      <c r="L8" s="14"/>
      <c r="M8" s="15"/>
      <c r="N8" s="16" t="e">
        <f t="shared" si="0"/>
        <v>#VALUE!</v>
      </c>
      <c r="O8" s="16" t="e">
        <f t="shared" si="1"/>
        <v>#VALUE!</v>
      </c>
      <c r="P8" s="16" t="e">
        <f>IF(N(I8)&gt;0,INT($P$1*POWER((I8-$P$2),$P$3)),0)</f>
        <v>#VALUE!</v>
      </c>
      <c r="Q8" s="16">
        <f t="shared" si="2"/>
        <v>0</v>
      </c>
      <c r="R8" s="16" t="e">
        <f t="shared" si="3"/>
        <v>#VALUE!</v>
      </c>
      <c r="S8" s="16" t="e">
        <f t="shared" si="4"/>
        <v>#VALUE!</v>
      </c>
      <c r="T8" s="17" t="e">
        <f t="shared" si="5"/>
        <v>#NAME?</v>
      </c>
      <c r="U8" s="16" t="e">
        <f t="shared" si="6"/>
        <v>#VALUE!</v>
      </c>
      <c r="V8" s="19"/>
      <c r="W8" s="115"/>
    </row>
    <row r="9" spans="1:23" ht="22.5">
      <c r="A9" s="3">
        <v>6</v>
      </c>
      <c r="B9" s="116">
        <v>488</v>
      </c>
      <c r="C9" s="3" t="s">
        <v>71</v>
      </c>
      <c r="D9" s="23">
        <v>2003</v>
      </c>
      <c r="E9" s="24">
        <v>350818</v>
      </c>
      <c r="F9" s="25" t="s">
        <v>72</v>
      </c>
      <c r="G9" s="114">
        <v>16.76</v>
      </c>
      <c r="H9" s="14">
        <v>1.39</v>
      </c>
      <c r="I9" s="14">
        <v>7.15</v>
      </c>
      <c r="J9" s="14">
        <v>28.42</v>
      </c>
      <c r="K9" s="14"/>
      <c r="L9" s="14"/>
      <c r="M9" s="15"/>
      <c r="N9" s="16" t="e">
        <f t="shared" si="0"/>
        <v>#VALUE!</v>
      </c>
      <c r="O9" s="16" t="e">
        <f t="shared" si="1"/>
        <v>#VALUE!</v>
      </c>
      <c r="P9" s="16" t="e">
        <f aca="true" t="shared" si="7" ref="P9:P20">IF(AND((N(I9)&gt;0),($P$2-N(I9))&lt;0),INT($P$1*POWER((I9-$P$2),$P$3)),0)</f>
        <v>#VALUE!</v>
      </c>
      <c r="Q9" s="16">
        <f t="shared" si="2"/>
        <v>0</v>
      </c>
      <c r="R9" s="16" t="e">
        <f t="shared" si="3"/>
        <v>#VALUE!</v>
      </c>
      <c r="S9" s="16" t="e">
        <f t="shared" si="4"/>
        <v>#VALUE!</v>
      </c>
      <c r="T9" s="17" t="e">
        <f t="shared" si="5"/>
        <v>#NAME?</v>
      </c>
      <c r="U9" s="16" t="e">
        <f t="shared" si="6"/>
        <v>#VALUE!</v>
      </c>
      <c r="V9" s="19"/>
      <c r="W9" s="115"/>
    </row>
    <row r="10" spans="1:23" ht="33.75">
      <c r="A10" s="3">
        <v>7</v>
      </c>
      <c r="B10" s="116">
        <v>737</v>
      </c>
      <c r="C10" s="3" t="s">
        <v>73</v>
      </c>
      <c r="D10" s="23">
        <v>2002</v>
      </c>
      <c r="E10" s="24">
        <v>345504</v>
      </c>
      <c r="F10" s="25" t="s">
        <v>74</v>
      </c>
      <c r="G10" s="114">
        <v>17.69</v>
      </c>
      <c r="H10" s="14">
        <v>1.54</v>
      </c>
      <c r="I10" s="14">
        <v>7.68</v>
      </c>
      <c r="J10" s="14">
        <v>29.73</v>
      </c>
      <c r="K10" s="14"/>
      <c r="L10" s="14"/>
      <c r="M10" s="15"/>
      <c r="N10" s="16" t="e">
        <f t="shared" si="0"/>
        <v>#VALUE!</v>
      </c>
      <c r="O10" s="16" t="e">
        <f t="shared" si="1"/>
        <v>#VALUE!</v>
      </c>
      <c r="P10" s="16" t="e">
        <f t="shared" si="7"/>
        <v>#VALUE!</v>
      </c>
      <c r="Q10" s="16">
        <f t="shared" si="2"/>
        <v>0</v>
      </c>
      <c r="R10" s="16" t="e">
        <f t="shared" si="3"/>
        <v>#VALUE!</v>
      </c>
      <c r="S10" s="16" t="e">
        <f t="shared" si="4"/>
        <v>#VALUE!</v>
      </c>
      <c r="T10" s="17" t="e">
        <f t="shared" si="5"/>
        <v>#NAME?</v>
      </c>
      <c r="U10" s="16" t="e">
        <f t="shared" si="6"/>
        <v>#VALUE!</v>
      </c>
      <c r="V10" s="19"/>
      <c r="W10" s="115"/>
    </row>
    <row r="11" spans="1:23" ht="22.5">
      <c r="A11" s="3">
        <v>8</v>
      </c>
      <c r="B11" s="116">
        <v>742</v>
      </c>
      <c r="C11" s="29" t="s">
        <v>75</v>
      </c>
      <c r="D11" s="30">
        <v>2002</v>
      </c>
      <c r="E11" s="31">
        <v>346346</v>
      </c>
      <c r="F11" s="32" t="s">
        <v>27</v>
      </c>
      <c r="G11" s="114">
        <v>21.65</v>
      </c>
      <c r="H11" s="14">
        <v>1.36</v>
      </c>
      <c r="I11" s="14">
        <v>13.59</v>
      </c>
      <c r="J11" s="14">
        <v>30.36</v>
      </c>
      <c r="K11" s="14"/>
      <c r="L11" s="14"/>
      <c r="M11" s="15"/>
      <c r="N11" s="16" t="e">
        <f t="shared" si="0"/>
        <v>#VALUE!</v>
      </c>
      <c r="O11" s="16" t="e">
        <f t="shared" si="1"/>
        <v>#VALUE!</v>
      </c>
      <c r="P11" s="16" t="e">
        <f t="shared" si="7"/>
        <v>#VALUE!</v>
      </c>
      <c r="Q11" s="16">
        <f t="shared" si="2"/>
        <v>0</v>
      </c>
      <c r="R11" s="16" t="e">
        <f t="shared" si="3"/>
        <v>#VALUE!</v>
      </c>
      <c r="S11" s="16" t="e">
        <f t="shared" si="4"/>
        <v>#VALUE!</v>
      </c>
      <c r="T11" s="17" t="e">
        <f t="shared" si="5"/>
        <v>#NAME?</v>
      </c>
      <c r="U11" s="16" t="e">
        <f t="shared" si="6"/>
        <v>#VALUE!</v>
      </c>
      <c r="V11" s="19"/>
      <c r="W11" s="115"/>
    </row>
    <row r="12" spans="1:23" ht="12.75">
      <c r="A12" s="3">
        <v>9</v>
      </c>
      <c r="B12" s="116">
        <v>729</v>
      </c>
      <c r="C12" s="3" t="s">
        <v>76</v>
      </c>
      <c r="D12" s="23">
        <v>2003</v>
      </c>
      <c r="E12" s="117">
        <v>364346</v>
      </c>
      <c r="F12" s="25" t="s">
        <v>33</v>
      </c>
      <c r="G12" s="114">
        <v>18.24</v>
      </c>
      <c r="H12" s="14">
        <v>1.3</v>
      </c>
      <c r="I12" s="14">
        <v>7.76</v>
      </c>
      <c r="J12" s="14">
        <v>29.11</v>
      </c>
      <c r="K12" s="14"/>
      <c r="L12" s="14"/>
      <c r="M12" s="15"/>
      <c r="N12" s="16" t="e">
        <f t="shared" si="0"/>
        <v>#VALUE!</v>
      </c>
      <c r="O12" s="16" t="e">
        <f t="shared" si="1"/>
        <v>#VALUE!</v>
      </c>
      <c r="P12" s="16" t="e">
        <f t="shared" si="7"/>
        <v>#VALUE!</v>
      </c>
      <c r="Q12" s="16">
        <f t="shared" si="2"/>
        <v>0</v>
      </c>
      <c r="R12" s="16" t="e">
        <f t="shared" si="3"/>
        <v>#VALUE!</v>
      </c>
      <c r="S12" s="16" t="e">
        <f t="shared" si="4"/>
        <v>#VALUE!</v>
      </c>
      <c r="T12" s="17" t="e">
        <f t="shared" si="5"/>
        <v>#NAME?</v>
      </c>
      <c r="U12" s="16" t="e">
        <f t="shared" si="6"/>
        <v>#VALUE!</v>
      </c>
      <c r="V12" s="19"/>
      <c r="W12" s="115"/>
    </row>
    <row r="13" spans="1:23" ht="22.5">
      <c r="A13" s="3">
        <v>10</v>
      </c>
      <c r="B13" s="116">
        <v>739</v>
      </c>
      <c r="C13" s="3" t="s">
        <v>77</v>
      </c>
      <c r="D13" s="23">
        <v>2003</v>
      </c>
      <c r="E13" s="23">
        <v>351933</v>
      </c>
      <c r="F13" s="25" t="s">
        <v>78</v>
      </c>
      <c r="G13" s="114">
        <v>18.41</v>
      </c>
      <c r="H13" s="14">
        <v>1.27</v>
      </c>
      <c r="I13" s="14">
        <v>7.43</v>
      </c>
      <c r="J13" s="14">
        <v>28.95</v>
      </c>
      <c r="K13" s="14"/>
      <c r="L13" s="14"/>
      <c r="M13" s="15"/>
      <c r="N13" s="16" t="e">
        <f t="shared" si="0"/>
        <v>#VALUE!</v>
      </c>
      <c r="O13" s="16" t="e">
        <f t="shared" si="1"/>
        <v>#VALUE!</v>
      </c>
      <c r="P13" s="16" t="e">
        <f t="shared" si="7"/>
        <v>#VALUE!</v>
      </c>
      <c r="Q13" s="16">
        <f t="shared" si="2"/>
        <v>0</v>
      </c>
      <c r="R13" s="16" t="e">
        <f t="shared" si="3"/>
        <v>#VALUE!</v>
      </c>
      <c r="S13" s="16" t="e">
        <f t="shared" si="4"/>
        <v>#VALUE!</v>
      </c>
      <c r="T13" s="17" t="e">
        <f t="shared" si="5"/>
        <v>#NAME?</v>
      </c>
      <c r="U13" s="16" t="e">
        <f t="shared" si="6"/>
        <v>#VALUE!</v>
      </c>
      <c r="V13" s="19"/>
      <c r="W13" s="115"/>
    </row>
    <row r="14" spans="1:23" ht="22.5">
      <c r="A14" s="3">
        <v>11</v>
      </c>
      <c r="B14" s="116">
        <v>746</v>
      </c>
      <c r="C14" s="29" t="s">
        <v>79</v>
      </c>
      <c r="D14" s="30">
        <v>2003</v>
      </c>
      <c r="E14" s="31">
        <v>346350</v>
      </c>
      <c r="F14" s="32" t="s">
        <v>27</v>
      </c>
      <c r="G14" s="114">
        <v>17.26</v>
      </c>
      <c r="H14" s="14">
        <v>0</v>
      </c>
      <c r="I14" s="14">
        <v>8.71</v>
      </c>
      <c r="J14" s="14">
        <v>27.53</v>
      </c>
      <c r="K14" s="14"/>
      <c r="L14" s="14"/>
      <c r="M14" s="15"/>
      <c r="N14" s="16" t="e">
        <f t="shared" si="0"/>
        <v>#VALUE!</v>
      </c>
      <c r="O14" s="16" t="e">
        <f t="shared" si="1"/>
        <v>#VALUE!</v>
      </c>
      <c r="P14" s="16" t="e">
        <f t="shared" si="7"/>
        <v>#VALUE!</v>
      </c>
      <c r="Q14" s="16">
        <f t="shared" si="2"/>
        <v>0</v>
      </c>
      <c r="R14" s="16" t="e">
        <f t="shared" si="3"/>
        <v>#VALUE!</v>
      </c>
      <c r="S14" s="16" t="e">
        <f t="shared" si="4"/>
        <v>#VALUE!</v>
      </c>
      <c r="T14" s="17" t="e">
        <f t="shared" si="5"/>
        <v>#NAME?</v>
      </c>
      <c r="U14" s="16" t="e">
        <f t="shared" si="6"/>
        <v>#VALUE!</v>
      </c>
      <c r="V14" s="19"/>
      <c r="W14" s="115"/>
    </row>
    <row r="15" spans="1:23" ht="12.75">
      <c r="A15" s="3">
        <v>12</v>
      </c>
      <c r="B15" s="116">
        <v>730</v>
      </c>
      <c r="C15" s="3" t="s">
        <v>80</v>
      </c>
      <c r="D15" s="23">
        <v>2003</v>
      </c>
      <c r="E15" s="117">
        <v>346960</v>
      </c>
      <c r="F15" s="25" t="s">
        <v>33</v>
      </c>
      <c r="G15" s="114">
        <v>20.02</v>
      </c>
      <c r="H15" s="14">
        <v>1.33</v>
      </c>
      <c r="I15" s="14">
        <v>8.59</v>
      </c>
      <c r="J15" s="14">
        <v>29.74</v>
      </c>
      <c r="K15" s="14"/>
      <c r="L15" s="14"/>
      <c r="M15" s="15"/>
      <c r="N15" s="16" t="e">
        <f t="shared" si="0"/>
        <v>#VALUE!</v>
      </c>
      <c r="O15" s="16" t="e">
        <f t="shared" si="1"/>
        <v>#VALUE!</v>
      </c>
      <c r="P15" s="16" t="e">
        <f t="shared" si="7"/>
        <v>#VALUE!</v>
      </c>
      <c r="Q15" s="16">
        <f t="shared" si="2"/>
        <v>0</v>
      </c>
      <c r="R15" s="16" t="e">
        <f t="shared" si="3"/>
        <v>#VALUE!</v>
      </c>
      <c r="S15" s="16" t="e">
        <f t="shared" si="4"/>
        <v>#VALUE!</v>
      </c>
      <c r="T15" s="17" t="e">
        <f t="shared" si="5"/>
        <v>#NAME?</v>
      </c>
      <c r="U15" s="16" t="e">
        <f t="shared" si="6"/>
        <v>#VALUE!</v>
      </c>
      <c r="V15" s="19"/>
      <c r="W15" s="115"/>
    </row>
    <row r="16" spans="1:23" ht="12.75">
      <c r="A16" s="3">
        <v>13</v>
      </c>
      <c r="B16" s="116">
        <v>725</v>
      </c>
      <c r="C16" s="118" t="s">
        <v>81</v>
      </c>
      <c r="D16" s="119">
        <v>2002</v>
      </c>
      <c r="E16" s="119">
        <v>334036</v>
      </c>
      <c r="F16" s="120" t="s">
        <v>82</v>
      </c>
      <c r="G16" s="114">
        <v>0</v>
      </c>
      <c r="H16" s="14">
        <v>1.54</v>
      </c>
      <c r="I16" s="14">
        <v>10.24</v>
      </c>
      <c r="J16" s="14">
        <v>30.76</v>
      </c>
      <c r="K16" s="14"/>
      <c r="L16" s="14"/>
      <c r="M16" s="15"/>
      <c r="N16" s="16" t="e">
        <f t="shared" si="0"/>
        <v>#VALUE!</v>
      </c>
      <c r="O16" s="16" t="e">
        <f t="shared" si="1"/>
        <v>#VALUE!</v>
      </c>
      <c r="P16" s="16" t="e">
        <f t="shared" si="7"/>
        <v>#VALUE!</v>
      </c>
      <c r="Q16" s="16">
        <f t="shared" si="2"/>
        <v>0</v>
      </c>
      <c r="R16" s="16" t="e">
        <f t="shared" si="3"/>
        <v>#VALUE!</v>
      </c>
      <c r="S16" s="16" t="e">
        <f t="shared" si="4"/>
        <v>#VALUE!</v>
      </c>
      <c r="T16" s="17" t="e">
        <f t="shared" si="5"/>
        <v>#NAME?</v>
      </c>
      <c r="U16" s="16" t="e">
        <f t="shared" si="6"/>
        <v>#VALUE!</v>
      </c>
      <c r="V16" s="19"/>
      <c r="W16" s="115"/>
    </row>
    <row r="17" spans="1:23" ht="45">
      <c r="A17" s="3">
        <v>14</v>
      </c>
      <c r="B17" s="116">
        <v>727</v>
      </c>
      <c r="C17" s="118" t="s">
        <v>83</v>
      </c>
      <c r="D17" s="119">
        <v>2003</v>
      </c>
      <c r="E17" s="119">
        <v>341420</v>
      </c>
      <c r="F17" s="120" t="s">
        <v>84</v>
      </c>
      <c r="G17" s="114">
        <v>20.02</v>
      </c>
      <c r="H17" s="14">
        <v>1.54</v>
      </c>
      <c r="I17" s="14">
        <v>7.61</v>
      </c>
      <c r="J17" s="14">
        <v>32.96</v>
      </c>
      <c r="K17" s="14"/>
      <c r="L17" s="14"/>
      <c r="M17" s="15"/>
      <c r="N17" s="16" t="e">
        <f t="shared" si="0"/>
        <v>#VALUE!</v>
      </c>
      <c r="O17" s="16" t="e">
        <f t="shared" si="1"/>
        <v>#VALUE!</v>
      </c>
      <c r="P17" s="16" t="e">
        <f t="shared" si="7"/>
        <v>#VALUE!</v>
      </c>
      <c r="Q17" s="16">
        <f t="shared" si="2"/>
        <v>0</v>
      </c>
      <c r="R17" s="16" t="e">
        <f t="shared" si="3"/>
        <v>#VALUE!</v>
      </c>
      <c r="S17" s="16" t="e">
        <f t="shared" si="4"/>
        <v>#VALUE!</v>
      </c>
      <c r="T17" s="17" t="e">
        <f t="shared" si="5"/>
        <v>#NAME?</v>
      </c>
      <c r="U17" s="16" t="e">
        <f t="shared" si="6"/>
        <v>#VALUE!</v>
      </c>
      <c r="V17" s="19"/>
      <c r="W17" s="115"/>
    </row>
    <row r="18" spans="1:23" ht="22.5">
      <c r="A18" s="3">
        <v>15</v>
      </c>
      <c r="B18" s="116">
        <v>745</v>
      </c>
      <c r="C18" s="29" t="s">
        <v>85</v>
      </c>
      <c r="D18" s="30">
        <v>2002</v>
      </c>
      <c r="E18" s="31">
        <v>369755</v>
      </c>
      <c r="F18" s="32" t="s">
        <v>27</v>
      </c>
      <c r="G18" s="114">
        <v>19.29</v>
      </c>
      <c r="H18" s="14">
        <v>1.15</v>
      </c>
      <c r="I18" s="14">
        <v>7.11</v>
      </c>
      <c r="J18" s="14">
        <v>28.41</v>
      </c>
      <c r="K18" s="14"/>
      <c r="L18" s="14"/>
      <c r="M18" s="15"/>
      <c r="N18" s="16" t="e">
        <f t="shared" si="0"/>
        <v>#VALUE!</v>
      </c>
      <c r="O18" s="16" t="e">
        <f t="shared" si="1"/>
        <v>#VALUE!</v>
      </c>
      <c r="P18" s="16" t="e">
        <f t="shared" si="7"/>
        <v>#VALUE!</v>
      </c>
      <c r="Q18" s="16">
        <f t="shared" si="2"/>
        <v>0</v>
      </c>
      <c r="R18" s="16" t="e">
        <f t="shared" si="3"/>
        <v>#VALUE!</v>
      </c>
      <c r="S18" s="16" t="e">
        <f t="shared" si="4"/>
        <v>#VALUE!</v>
      </c>
      <c r="T18" s="17" t="e">
        <f t="shared" si="5"/>
        <v>#NAME?</v>
      </c>
      <c r="U18" s="16" t="e">
        <f t="shared" si="6"/>
        <v>#VALUE!</v>
      </c>
      <c r="V18" s="19"/>
      <c r="W18" s="115"/>
    </row>
    <row r="19" spans="1:23" ht="22.5">
      <c r="A19" s="3">
        <v>16</v>
      </c>
      <c r="B19" s="116">
        <v>744</v>
      </c>
      <c r="C19" s="29" t="s">
        <v>86</v>
      </c>
      <c r="D19" s="30">
        <v>2002</v>
      </c>
      <c r="E19" s="31">
        <v>333870</v>
      </c>
      <c r="F19" s="32" t="s">
        <v>27</v>
      </c>
      <c r="G19" s="114">
        <v>23.28</v>
      </c>
      <c r="H19" s="14">
        <v>1.36</v>
      </c>
      <c r="I19" s="14">
        <v>10.22</v>
      </c>
      <c r="J19" s="14">
        <v>30.97</v>
      </c>
      <c r="K19" s="14"/>
      <c r="L19" s="14"/>
      <c r="M19" s="15"/>
      <c r="N19" s="16" t="e">
        <f t="shared" si="0"/>
        <v>#VALUE!</v>
      </c>
      <c r="O19" s="16" t="e">
        <f t="shared" si="1"/>
        <v>#VALUE!</v>
      </c>
      <c r="P19" s="16" t="e">
        <f t="shared" si="7"/>
        <v>#VALUE!</v>
      </c>
      <c r="Q19" s="16">
        <f t="shared" si="2"/>
        <v>0</v>
      </c>
      <c r="R19" s="16" t="e">
        <f t="shared" si="3"/>
        <v>#VALUE!</v>
      </c>
      <c r="S19" s="16" t="e">
        <f t="shared" si="4"/>
        <v>#VALUE!</v>
      </c>
      <c r="T19" s="17" t="e">
        <f t="shared" si="5"/>
        <v>#NAME?</v>
      </c>
      <c r="U19" s="16" t="e">
        <f t="shared" si="6"/>
        <v>#VALUE!</v>
      </c>
      <c r="V19" s="19"/>
      <c r="W19" s="115"/>
    </row>
    <row r="20" spans="1:23" ht="23.25" thickBot="1">
      <c r="A20" s="3">
        <v>17</v>
      </c>
      <c r="B20" s="121">
        <v>747</v>
      </c>
      <c r="C20" s="122" t="s">
        <v>87</v>
      </c>
      <c r="D20" s="123">
        <v>2003</v>
      </c>
      <c r="E20" s="124">
        <v>346372</v>
      </c>
      <c r="F20" s="125" t="s">
        <v>27</v>
      </c>
      <c r="G20" s="114">
        <v>23.73</v>
      </c>
      <c r="H20" s="14">
        <v>1.24</v>
      </c>
      <c r="I20" s="14">
        <v>7.75</v>
      </c>
      <c r="J20" s="14">
        <v>32.06</v>
      </c>
      <c r="K20" s="14"/>
      <c r="L20" s="14"/>
      <c r="M20" s="15"/>
      <c r="N20" s="16" t="e">
        <f t="shared" si="0"/>
        <v>#VALUE!</v>
      </c>
      <c r="O20" s="16" t="e">
        <f t="shared" si="1"/>
        <v>#VALUE!</v>
      </c>
      <c r="P20" s="16" t="e">
        <f t="shared" si="7"/>
        <v>#VALUE!</v>
      </c>
      <c r="Q20" s="16">
        <f t="shared" si="2"/>
        <v>0</v>
      </c>
      <c r="R20" s="16" t="e">
        <f t="shared" si="3"/>
        <v>#VALUE!</v>
      </c>
      <c r="S20" s="16" t="e">
        <f t="shared" si="4"/>
        <v>#VALUE!</v>
      </c>
      <c r="T20" s="17" t="e">
        <f t="shared" si="5"/>
        <v>#NAME?</v>
      </c>
      <c r="U20" s="16" t="e">
        <f t="shared" si="6"/>
        <v>#VALUE!</v>
      </c>
      <c r="V20" s="19"/>
      <c r="W20" s="115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ioanna pourliotopoulou</cp:lastModifiedBy>
  <cp:lastPrinted>2019-04-23T15:04:50Z</cp:lastPrinted>
  <dcterms:created xsi:type="dcterms:W3CDTF">1999-09-22T13:06:05Z</dcterms:created>
  <dcterms:modified xsi:type="dcterms:W3CDTF">2019-04-23T19:04:24Z</dcterms:modified>
  <cp:category/>
  <cp:version/>
  <cp:contentType/>
  <cp:contentStatus/>
</cp:coreProperties>
</file>