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640" windowHeight="9735" activeTab="1"/>
  </bookViews>
  <sheets>
    <sheet name="ΠΑΙΔΩΝ" sheetId="1" r:id="rId1"/>
    <sheet name="ΚΟΡΑΣΙΔΩΝ" sheetId="4" r:id="rId2"/>
    <sheet name="Φύλλο1" sheetId="5" r:id="rId3"/>
  </sheets>
  <definedNames>
    <definedName name="_xlnm._FilterDatabase" localSheetId="0" hidden="1">ΠΑΙΔΩΝ!$A$1:$AS$6</definedName>
    <definedName name="_xlnm.Print_Area" localSheetId="0">ΠΑΙΔΩΝ!$A$1:$AS$21</definedName>
  </definedNames>
  <calcPr calcId="125725"/>
</workbook>
</file>

<file path=xl/calcChain.xml><?xml version="1.0" encoding="utf-8"?>
<calcChain xmlns="http://schemas.openxmlformats.org/spreadsheetml/2006/main">
  <c r="G23" i="4"/>
  <c r="H23"/>
  <c r="N23"/>
  <c r="O23"/>
  <c r="Q23"/>
  <c r="R23"/>
  <c r="X23"/>
  <c r="Y23"/>
  <c r="Z23"/>
  <c r="AD23"/>
  <c r="AE23"/>
  <c r="S23"/>
  <c r="U23"/>
  <c r="V23"/>
  <c r="I23"/>
  <c r="K23"/>
  <c r="L23"/>
  <c r="G22"/>
  <c r="H22"/>
  <c r="N22"/>
  <c r="O22"/>
  <c r="Q22"/>
  <c r="R22"/>
  <c r="X22"/>
  <c r="Y22"/>
  <c r="Z22"/>
  <c r="AD22"/>
  <c r="AE22"/>
  <c r="S22"/>
  <c r="U22"/>
  <c r="V22"/>
  <c r="I22"/>
  <c r="K22"/>
  <c r="L22"/>
  <c r="G19"/>
  <c r="H19"/>
  <c r="I19"/>
  <c r="K19"/>
  <c r="L19"/>
  <c r="N19"/>
  <c r="O19"/>
  <c r="Q19"/>
  <c r="R19"/>
  <c r="X19"/>
  <c r="Y19"/>
  <c r="Z19"/>
  <c r="AD19"/>
  <c r="AE19"/>
  <c r="S19"/>
  <c r="U19"/>
  <c r="V19"/>
  <c r="G20"/>
  <c r="H20"/>
  <c r="N20"/>
  <c r="O20"/>
  <c r="Q20"/>
  <c r="R20"/>
  <c r="X20"/>
  <c r="Y20"/>
  <c r="Z20"/>
  <c r="AD20"/>
  <c r="AE20"/>
  <c r="S20"/>
  <c r="U20"/>
  <c r="V20"/>
  <c r="I20"/>
  <c r="K20"/>
  <c r="L20"/>
  <c r="G16"/>
  <c r="H16"/>
  <c r="I16"/>
  <c r="K16"/>
  <c r="L16"/>
  <c r="N16"/>
  <c r="O16"/>
  <c r="Q16"/>
  <c r="R16"/>
  <c r="X16"/>
  <c r="Y16" s="1"/>
  <c r="Z16"/>
  <c r="AD16" s="1"/>
  <c r="AE16" s="1"/>
  <c r="S16"/>
  <c r="U16"/>
  <c r="V16" s="1"/>
  <c r="G15"/>
  <c r="H15"/>
  <c r="I15"/>
  <c r="K15"/>
  <c r="L15"/>
  <c r="N15"/>
  <c r="O15"/>
  <c r="Q15"/>
  <c r="R15"/>
  <c r="X15"/>
  <c r="Y15" s="1"/>
  <c r="Z15"/>
  <c r="AD15" s="1"/>
  <c r="AE15" s="1"/>
  <c r="S15"/>
  <c r="U15"/>
  <c r="V15" s="1"/>
  <c r="G18"/>
  <c r="H18"/>
  <c r="I18"/>
  <c r="K18"/>
  <c r="L18"/>
  <c r="N18"/>
  <c r="O18"/>
  <c r="Q18"/>
  <c r="R18"/>
  <c r="X18"/>
  <c r="Y18"/>
  <c r="Z18"/>
  <c r="AD18" s="1"/>
  <c r="AE18" s="1"/>
  <c r="S18"/>
  <c r="U18"/>
  <c r="V18" s="1"/>
  <c r="G17"/>
  <c r="H17"/>
  <c r="I17"/>
  <c r="K17"/>
  <c r="L17"/>
  <c r="N17"/>
  <c r="O17"/>
  <c r="Q17"/>
  <c r="R17"/>
  <c r="X17"/>
  <c r="Y17" s="1"/>
  <c r="Z17"/>
  <c r="AD17" s="1"/>
  <c r="AE17" s="1"/>
  <c r="S17"/>
  <c r="U17"/>
  <c r="V17" s="1"/>
  <c r="G18" i="1"/>
  <c r="H18"/>
  <c r="I18"/>
  <c r="K18"/>
  <c r="L18"/>
  <c r="N18"/>
  <c r="O18"/>
  <c r="P18"/>
  <c r="R18"/>
  <c r="S18"/>
  <c r="U18"/>
  <c r="V18"/>
  <c r="X18"/>
  <c r="Y18"/>
  <c r="AA18"/>
  <c r="AB18"/>
  <c r="AC18"/>
  <c r="AE18"/>
  <c r="AF18"/>
  <c r="AH18"/>
  <c r="AI18"/>
  <c r="AJ18"/>
  <c r="AP18"/>
  <c r="AQ18"/>
  <c r="G16"/>
  <c r="H16"/>
  <c r="I16"/>
  <c r="K16"/>
  <c r="L16"/>
  <c r="N16"/>
  <c r="O16"/>
  <c r="P16"/>
  <c r="R16"/>
  <c r="S16"/>
  <c r="U16"/>
  <c r="V16"/>
  <c r="X16"/>
  <c r="Y16"/>
  <c r="AA16"/>
  <c r="AB16"/>
  <c r="AC16"/>
  <c r="AE16"/>
  <c r="AF16"/>
  <c r="AH16"/>
  <c r="AI16"/>
  <c r="AJ16"/>
  <c r="AP16"/>
  <c r="AQ16"/>
  <c r="G12"/>
  <c r="H12"/>
  <c r="I12"/>
  <c r="K12"/>
  <c r="L12"/>
  <c r="N12"/>
  <c r="O12"/>
  <c r="P12"/>
  <c r="R12"/>
  <c r="S12"/>
  <c r="U12"/>
  <c r="V12"/>
  <c r="X12"/>
  <c r="Y12"/>
  <c r="AA12"/>
  <c r="AB12"/>
  <c r="AC12"/>
  <c r="AE12"/>
  <c r="AF12"/>
  <c r="AH12"/>
  <c r="AI12"/>
  <c r="AJ12"/>
  <c r="AP12"/>
  <c r="AQ12"/>
  <c r="G17"/>
  <c r="H17"/>
  <c r="I17"/>
  <c r="K17"/>
  <c r="L17"/>
  <c r="N17"/>
  <c r="O17"/>
  <c r="P17"/>
  <c r="R17"/>
  <c r="S17"/>
  <c r="U17"/>
  <c r="V17"/>
  <c r="X17"/>
  <c r="Y17"/>
  <c r="AA17"/>
  <c r="AB17"/>
  <c r="AC17"/>
  <c r="AE17"/>
  <c r="AF17"/>
  <c r="AH17"/>
  <c r="AI17"/>
  <c r="AJ17"/>
  <c r="AP17"/>
  <c r="AQ17"/>
  <c r="G20"/>
  <c r="H20"/>
  <c r="I20"/>
  <c r="K20"/>
  <c r="L20"/>
  <c r="AR20"/>
  <c r="N20"/>
  <c r="O20"/>
  <c r="P20"/>
  <c r="R20"/>
  <c r="S20"/>
  <c r="U20"/>
  <c r="V20"/>
  <c r="X20"/>
  <c r="Y20"/>
  <c r="AA20"/>
  <c r="AB20"/>
  <c r="AC20"/>
  <c r="AE20"/>
  <c r="AF20"/>
  <c r="AH20"/>
  <c r="AI20"/>
  <c r="AJ20"/>
  <c r="AP20"/>
  <c r="AQ20"/>
  <c r="G21"/>
  <c r="H21"/>
  <c r="I21"/>
  <c r="K21"/>
  <c r="L21"/>
  <c r="N21"/>
  <c r="O21"/>
  <c r="AJ28"/>
  <c r="AP28"/>
  <c r="AQ28"/>
  <c r="AH28"/>
  <c r="AI28"/>
  <c r="AC28"/>
  <c r="AE28"/>
  <c r="AF28"/>
  <c r="AA28"/>
  <c r="AB28"/>
  <c r="X28"/>
  <c r="Y28"/>
  <c r="U28"/>
  <c r="V28"/>
  <c r="P28"/>
  <c r="R28"/>
  <c r="S28"/>
  <c r="N28"/>
  <c r="O28"/>
  <c r="I28"/>
  <c r="K28"/>
  <c r="L28"/>
  <c r="G28"/>
  <c r="H28"/>
  <c r="AJ27"/>
  <c r="AP27"/>
  <c r="AQ27"/>
  <c r="AH27"/>
  <c r="AI27"/>
  <c r="AC27"/>
  <c r="AE27"/>
  <c r="AF27"/>
  <c r="AA27"/>
  <c r="AB27"/>
  <c r="X27"/>
  <c r="Y27"/>
  <c r="U27"/>
  <c r="V27"/>
  <c r="P27"/>
  <c r="R27"/>
  <c r="S27"/>
  <c r="N27"/>
  <c r="O27"/>
  <c r="I27"/>
  <c r="K27"/>
  <c r="L27"/>
  <c r="G27"/>
  <c r="H27"/>
  <c r="AJ26"/>
  <c r="AP26"/>
  <c r="AQ26"/>
  <c r="AH26"/>
  <c r="AI26"/>
  <c r="AC26"/>
  <c r="AE26"/>
  <c r="AF26"/>
  <c r="AA26"/>
  <c r="AB26"/>
  <c r="X26"/>
  <c r="Y26"/>
  <c r="U26"/>
  <c r="V26"/>
  <c r="P26"/>
  <c r="R26"/>
  <c r="S26"/>
  <c r="N26"/>
  <c r="O26"/>
  <c r="I26"/>
  <c r="K26"/>
  <c r="L26"/>
  <c r="G26"/>
  <c r="H26"/>
  <c r="AJ25"/>
  <c r="AP25"/>
  <c r="AQ25"/>
  <c r="AH25"/>
  <c r="AI25"/>
  <c r="AC25"/>
  <c r="AE25"/>
  <c r="AF25"/>
  <c r="AA25"/>
  <c r="AB25"/>
  <c r="X25"/>
  <c r="Y25"/>
  <c r="U25"/>
  <c r="V25"/>
  <c r="P25"/>
  <c r="R25"/>
  <c r="S25"/>
  <c r="N25"/>
  <c r="O25"/>
  <c r="I25"/>
  <c r="K25"/>
  <c r="L25"/>
  <c r="G25"/>
  <c r="H25"/>
  <c r="AJ24"/>
  <c r="AP24"/>
  <c r="AQ24"/>
  <c r="AH24"/>
  <c r="AI24"/>
  <c r="AC24"/>
  <c r="AE24"/>
  <c r="AF24"/>
  <c r="AA24"/>
  <c r="AB24"/>
  <c r="X24"/>
  <c r="Y24"/>
  <c r="U24"/>
  <c r="V24"/>
  <c r="P24"/>
  <c r="R24"/>
  <c r="S24"/>
  <c r="N24"/>
  <c r="O24"/>
  <c r="I24"/>
  <c r="K24"/>
  <c r="L24"/>
  <c r="G24"/>
  <c r="H24"/>
  <c r="AJ23"/>
  <c r="AP23"/>
  <c r="AQ23"/>
  <c r="AH23"/>
  <c r="AI23"/>
  <c r="AC23"/>
  <c r="AE23"/>
  <c r="AF23"/>
  <c r="AA23"/>
  <c r="AB23"/>
  <c r="X23"/>
  <c r="Y23"/>
  <c r="U23"/>
  <c r="V23"/>
  <c r="P23"/>
  <c r="R23"/>
  <c r="S23"/>
  <c r="N23"/>
  <c r="O23"/>
  <c r="I23"/>
  <c r="K23"/>
  <c r="L23"/>
  <c r="G23"/>
  <c r="H23"/>
  <c r="AJ22"/>
  <c r="AP22"/>
  <c r="AQ22"/>
  <c r="AH22"/>
  <c r="AI22"/>
  <c r="AC22"/>
  <c r="AE22"/>
  <c r="AF22"/>
  <c r="AA22"/>
  <c r="AB22"/>
  <c r="X22"/>
  <c r="Y22"/>
  <c r="U22"/>
  <c r="V22"/>
  <c r="P22"/>
  <c r="R22"/>
  <c r="S22"/>
  <c r="N22"/>
  <c r="O22"/>
  <c r="I22"/>
  <c r="K22"/>
  <c r="L22"/>
  <c r="AR22"/>
  <c r="G22"/>
  <c r="H22"/>
  <c r="AJ21"/>
  <c r="AP21"/>
  <c r="AQ21"/>
  <c r="AH21"/>
  <c r="AI21"/>
  <c r="AC21"/>
  <c r="AE21"/>
  <c r="AF21"/>
  <c r="AA21"/>
  <c r="AB21"/>
  <c r="X21"/>
  <c r="Y21"/>
  <c r="U21"/>
  <c r="V21"/>
  <c r="P21"/>
  <c r="R21"/>
  <c r="S21"/>
  <c r="Z14" i="4"/>
  <c r="AD14" s="1"/>
  <c r="AE14" s="1"/>
  <c r="Z13"/>
  <c r="AD13" s="1"/>
  <c r="AE13" s="1"/>
  <c r="Z21"/>
  <c r="AD21"/>
  <c r="AE21"/>
  <c r="Z11"/>
  <c r="AD11" s="1"/>
  <c r="AE11" s="1"/>
  <c r="Z12"/>
  <c r="AD12" s="1"/>
  <c r="AE12" s="1"/>
  <c r="Q12"/>
  <c r="R12"/>
  <c r="Q11"/>
  <c r="R11"/>
  <c r="Q21"/>
  <c r="R21"/>
  <c r="Q13"/>
  <c r="R13"/>
  <c r="Q14"/>
  <c r="R14"/>
  <c r="S14"/>
  <c r="U14"/>
  <c r="V14" s="1"/>
  <c r="S13"/>
  <c r="U13"/>
  <c r="V13" s="1"/>
  <c r="S21"/>
  <c r="U21"/>
  <c r="V21"/>
  <c r="S11"/>
  <c r="U11"/>
  <c r="V11" s="1"/>
  <c r="S12"/>
  <c r="U12"/>
  <c r="V12" s="1"/>
  <c r="AA19" i="1"/>
  <c r="AB19"/>
  <c r="AA11"/>
  <c r="AB11"/>
  <c r="AA15"/>
  <c r="AB15"/>
  <c r="AA14"/>
  <c r="AB14"/>
  <c r="AA13"/>
  <c r="AB13"/>
  <c r="U19"/>
  <c r="V19"/>
  <c r="U11"/>
  <c r="V11"/>
  <c r="U15"/>
  <c r="V15"/>
  <c r="U14"/>
  <c r="V14"/>
  <c r="U13"/>
  <c r="V13"/>
  <c r="P19"/>
  <c r="R19"/>
  <c r="S19"/>
  <c r="P11"/>
  <c r="R11"/>
  <c r="S11"/>
  <c r="P15"/>
  <c r="R15"/>
  <c r="S15"/>
  <c r="P14"/>
  <c r="R14"/>
  <c r="S14"/>
  <c r="P13"/>
  <c r="R13"/>
  <c r="S13"/>
  <c r="G13"/>
  <c r="H13"/>
  <c r="I13"/>
  <c r="K13"/>
  <c r="L13"/>
  <c r="N13"/>
  <c r="O13"/>
  <c r="X13"/>
  <c r="Y13"/>
  <c r="AC13"/>
  <c r="AE13"/>
  <c r="AF13"/>
  <c r="AH13"/>
  <c r="AI13"/>
  <c r="AJ13"/>
  <c r="AP13"/>
  <c r="AQ13"/>
  <c r="G14"/>
  <c r="H14"/>
  <c r="I14"/>
  <c r="K14"/>
  <c r="L14"/>
  <c r="N14"/>
  <c r="O14"/>
  <c r="X14"/>
  <c r="Y14"/>
  <c r="AC14"/>
  <c r="AE14"/>
  <c r="AF14"/>
  <c r="AH14"/>
  <c r="AI14"/>
  <c r="AJ14"/>
  <c r="AP14"/>
  <c r="AQ14"/>
  <c r="G15"/>
  <c r="H15"/>
  <c r="I15"/>
  <c r="K15"/>
  <c r="L15"/>
  <c r="N15"/>
  <c r="O15"/>
  <c r="X15"/>
  <c r="Y15"/>
  <c r="AC15"/>
  <c r="AE15"/>
  <c r="AF15"/>
  <c r="AH15"/>
  <c r="AI15"/>
  <c r="AJ15"/>
  <c r="AP15"/>
  <c r="AQ15"/>
  <c r="G11"/>
  <c r="H11"/>
  <c r="I11"/>
  <c r="K11"/>
  <c r="L11"/>
  <c r="N11"/>
  <c r="O11"/>
  <c r="X11"/>
  <c r="Y11"/>
  <c r="AC11"/>
  <c r="AE11"/>
  <c r="AF11"/>
  <c r="AH11"/>
  <c r="AI11"/>
  <c r="AJ11"/>
  <c r="AP11"/>
  <c r="AQ11"/>
  <c r="G19"/>
  <c r="H19"/>
  <c r="I19"/>
  <c r="K19"/>
  <c r="L19"/>
  <c r="N19"/>
  <c r="O19"/>
  <c r="X19"/>
  <c r="Y19"/>
  <c r="AC19"/>
  <c r="AE19"/>
  <c r="AF19"/>
  <c r="AH19"/>
  <c r="AI19"/>
  <c r="AJ19"/>
  <c r="AP19"/>
  <c r="AQ19"/>
  <c r="G12" i="4"/>
  <c r="H12"/>
  <c r="I12"/>
  <c r="K12"/>
  <c r="L12"/>
  <c r="N12"/>
  <c r="O12"/>
  <c r="X12"/>
  <c r="Y12" s="1"/>
  <c r="G11"/>
  <c r="H11"/>
  <c r="I11"/>
  <c r="K11"/>
  <c r="L11"/>
  <c r="N11"/>
  <c r="O11"/>
  <c r="X11"/>
  <c r="Y11" s="1"/>
  <c r="G21"/>
  <c r="H21"/>
  <c r="I21"/>
  <c r="K21"/>
  <c r="L21"/>
  <c r="N21"/>
  <c r="O21"/>
  <c r="X21"/>
  <c r="Y21"/>
  <c r="G13"/>
  <c r="H13"/>
  <c r="I13"/>
  <c r="K13"/>
  <c r="L13"/>
  <c r="N13"/>
  <c r="O13"/>
  <c r="X13"/>
  <c r="Y13" s="1"/>
  <c r="G14"/>
  <c r="H14"/>
  <c r="I14"/>
  <c r="K14"/>
  <c r="L14"/>
  <c r="N14"/>
  <c r="O14"/>
  <c r="X14"/>
  <c r="Y14"/>
  <c r="AR16" i="1"/>
  <c r="AR14"/>
  <c r="AF20" i="4"/>
  <c r="AF21"/>
  <c r="AR11" i="1"/>
  <c r="AR18"/>
  <c r="AR12"/>
  <c r="AR19"/>
  <c r="AR24"/>
  <c r="AR25"/>
  <c r="AR26"/>
  <c r="AR27"/>
  <c r="AR28"/>
  <c r="AR17"/>
  <c r="AF19" i="4"/>
  <c r="AR15" i="1"/>
  <c r="AR23"/>
  <c r="AR21"/>
  <c r="AR13"/>
  <c r="AF22" i="4"/>
  <c r="AF23"/>
  <c r="AF18" l="1"/>
  <c r="AF14"/>
  <c r="AF17"/>
  <c r="AF16"/>
  <c r="AF15"/>
  <c r="AF13"/>
  <c r="AF12"/>
  <c r="AF11"/>
</calcChain>
</file>

<file path=xl/sharedStrings.xml><?xml version="1.0" encoding="utf-8"?>
<sst xmlns="http://schemas.openxmlformats.org/spreadsheetml/2006/main" count="223" uniqueCount="92">
  <si>
    <t>ΣΥΛΛΟΓΟΣ</t>
  </si>
  <si>
    <t>ΑΓΩΝΙΣΜΑΤΑ</t>
  </si>
  <si>
    <t>ΟΝΟΜΑΤΕΠΩΝΥΜΟ</t>
  </si>
  <si>
    <t>100μ.</t>
  </si>
  <si>
    <t>ΜΗΚΟΣ</t>
  </si>
  <si>
    <t>ΣΦΑΙΡΑ</t>
  </si>
  <si>
    <t>110μ. Εμπ.</t>
  </si>
  <si>
    <t>ΚΟΝΤΩ</t>
  </si>
  <si>
    <t>ΑΚΟΝΤΙΟ</t>
  </si>
  <si>
    <t>ΑΡΙ-
ΘΜΟΣ</t>
  </si>
  <si>
    <t>ΚΑΤΆ-
ΤΑΞΗ</t>
  </si>
  <si>
    <t>ΣΥΝΘΕΤΩΝ ΑΓΩΝΙΣΜΑΤΩΝ</t>
  </si>
  <si>
    <t>ΑΝΑΛΥΤΙΚΑ ΑΠΟΤΕΛΕΣΜΑΤΑ ΔΙΑΣΥΛΛΟΓΙΚΟΥ ΠΡΩΤΑΘΛΗΜΑΤΟΣ</t>
  </si>
  <si>
    <t>ΣΥΝΟΛΟ
ΒΑΘΜΩΝ</t>
  </si>
  <si>
    <t>Ε.Α.Κ.  ΑΓ. ΚΟΣΜΑ</t>
  </si>
  <si>
    <t>ΒΑΘΜΟΙ</t>
  </si>
  <si>
    <t>ΕΤ.
ΓΕΝ.</t>
  </si>
  <si>
    <t>ΒΑΘΜΟΙ
ΑΞΙΟΛ.</t>
  </si>
  <si>
    <t>100μ.Εμπ.</t>
  </si>
  <si>
    <t>ΥΨΟΣ</t>
  </si>
  <si>
    <t>Electronic Timing:1&amp; Manual Timing:2</t>
  </si>
  <si>
    <t>cm</t>
  </si>
  <si>
    <t>m</t>
  </si>
  <si>
    <t>sec</t>
  </si>
  <si>
    <t>min</t>
  </si>
  <si>
    <t>1/100</t>
  </si>
  <si>
    <t>400μ.</t>
  </si>
  <si>
    <t>ΔΙΣΚΟΣ</t>
  </si>
  <si>
    <t>1500μ.</t>
  </si>
  <si>
    <t>200μ.</t>
  </si>
  <si>
    <t>800μ.</t>
  </si>
  <si>
    <t>:</t>
  </si>
  <si>
    <t>.</t>
  </si>
  <si>
    <t>ΑΝΔΡΩΝ (ΝΟΤΙΟΥ ΟΜΙΛΟΥ)</t>
  </si>
  <si>
    <t>ΓΥΝΑΙΚΩΝ (ΝΟΤΙΟΥ ΟΜΙΛΟΥ)</t>
  </si>
  <si>
    <t xml:space="preserve"> - </t>
  </si>
  <si>
    <t>ΓΣ ΑΠΟΛΛΩΝ ΠΥΡΓΟΥ</t>
  </si>
  <si>
    <t>ΣΙΜΙΤΖΗ ΑΡΕΤΗ-ΜΑΡΙΑ</t>
  </si>
  <si>
    <t>ΑΟ ΡΟΔΟΥ "Η ΚΑΛΛΙΠΑΤΕΙΡΑ"</t>
  </si>
  <si>
    <t>ΜΑΧΑΙΡΑ ΑΓΓΕΛΙΚΗ</t>
  </si>
  <si>
    <t>ΑΣ ΟΛΥΜΠΙΑΔΑ ΧΙΟΥ</t>
  </si>
  <si>
    <t>ΚΟΥΤΣΟΔΟΝΤΗ ΑΙΚΑΤΕΡΙΝΗ</t>
  </si>
  <si>
    <t>ΑΟ ΠΟΣΕΙΔΩΝ ΛΟΥΤΡΑΚΙΟΥ</t>
  </si>
  <si>
    <t>ΠΑΠΑΛΑΖΑΡΟΥ ΜΥΡΤΩ ΓΕΩΡΓΙΑ</t>
  </si>
  <si>
    <t>ΑΟ ΚΟΥΡΟΣ ΠΑΤΡΩΝ</t>
  </si>
  <si>
    <t>ΚΟΡΔΑ ΓΕΩΡΓΙΑ</t>
  </si>
  <si>
    <t>ΑΓΣ ΑΝΑΤΟΛΗ Ν. ΙΩΝΙΑΣ</t>
  </si>
  <si>
    <t>ΒΕΚΑΚΗ ΕΥΤΥΧΙΑ</t>
  </si>
  <si>
    <t>ΑΕ ΜΕΣΟΓΕΙΩΝ ΑΜΕΙΝΙΑΣ ΠΑΛΛΗΝΕΥΣ</t>
  </si>
  <si>
    <t>ΤΣΟΥΚΑΛΑ  ΜΑΡΓΑΡΙΤΑ</t>
  </si>
  <si>
    <t>ΜΑΘΙΟΥΔΗ ΖΗΝΟΒΙΑ</t>
  </si>
  <si>
    <t>ΑΣ ΕΦΗΒΟΣ ΧΙΟΥ</t>
  </si>
  <si>
    <t>ΜΑΝΩΛΑ ΔΕΣΠΟΙΝΑ</t>
  </si>
  <si>
    <t>ΑΟ ΡΟΔΟΥ Ε.Μ. ΣΤΑΜΑΤΙΟΥ</t>
  </si>
  <si>
    <t>ΚΑΠΑΡΑΚΗ ΙΩΑΝΝΑ -ΚΛΕΙΩ</t>
  </si>
  <si>
    <t>ΓΣ ΑΣΤΕΡΑΣ 90 ΑΙΓΑΛΕΩ</t>
  </si>
  <si>
    <t>ΟΙΚΟΝΟΜΟΥ ΘΕΜΙΣ</t>
  </si>
  <si>
    <t>ΚΑΡΓΑΚΟΥ ΑΘΗΝΑ</t>
  </si>
  <si>
    <t>ΟΛΥΜΠΙΑΔΑ ΚΑΛΑΜΑΤΑΣ</t>
  </si>
  <si>
    <t>ΚΕΣΟΓΛΟΥ ΑΝΝΑ ΜΑΡΙΑ</t>
  </si>
  <si>
    <t>ΣΑΒΒΑΤΟ ΚΥΡΙΑΚΗ 23 &amp; 24 ΑΠΡΙΛΙΟΥ 2019</t>
  </si>
  <si>
    <t>ΑΟ ΦΙΛΟΘΕΗΣ</t>
  </si>
  <si>
    <t>Μ. ΤΡΙΤΗ ΚΑΙ Μ. ΤΕΤΑΡΤΗ 23 ΚΑΙ 24 ΑΠΡΙΛΙΟΥ 2019</t>
  </si>
  <si>
    <t>ΠΟΙΡΑΖΙΔΗ ΝΙΚΟΛΙΑ</t>
  </si>
  <si>
    <t>ΝΕΑΜΩΝΙΤΗ ΜΑΡΘΑ</t>
  </si>
  <si>
    <t>ΚΑΛΔΗ ΧΡΙΣΤΙΝΑ</t>
  </si>
  <si>
    <t>ΣΑ ΚΟΛΛΕΓΙΟΥ ΑΘΗΝΩΝ</t>
  </si>
  <si>
    <t>ΑΓΓΕΛΑΚΟΠΟΥΛΟΥ ΕΛΕΥΘΕΡΙΑ</t>
  </si>
  <si>
    <t>ΑΣ ΞΑΝΘΟΣ Ο ΠΑΤΜΙΟΣ</t>
  </si>
  <si>
    <t>ΚΑΤΣΟΥΝΗ ΑΙΚΑΤΕΡΙΝΗ</t>
  </si>
  <si>
    <t>ΚΟΝΤΟΕ ΜΑΡΓΑΡΙΤΑ</t>
  </si>
  <si>
    <t>ΣΠΑΡΤΙΑΤΙΚΟΣ</t>
  </si>
  <si>
    <t xml:space="preserve">ΚΛΟΣ ΚΑΡΟΛΙΝΑ </t>
  </si>
  <si>
    <t>ΠΑΝΙΩΝΙΟΣ Γ.Σ.Σ</t>
  </si>
  <si>
    <t xml:space="preserve">ΣΑΡΙΔΑΚΗ  ΜΑΡΙΑ </t>
  </si>
  <si>
    <t>2</t>
  </si>
  <si>
    <t>34</t>
  </si>
  <si>
    <t>70</t>
  </si>
  <si>
    <t>46</t>
  </si>
  <si>
    <t>38</t>
  </si>
  <si>
    <t>42</t>
  </si>
  <si>
    <t>00</t>
  </si>
  <si>
    <t>12</t>
  </si>
  <si>
    <t>25</t>
  </si>
  <si>
    <t>3</t>
  </si>
  <si>
    <t>39</t>
  </si>
  <si>
    <t>54</t>
  </si>
  <si>
    <t>37</t>
  </si>
  <si>
    <t>91</t>
  </si>
  <si>
    <t>03</t>
  </si>
  <si>
    <t>50</t>
  </si>
  <si>
    <t>36</t>
  </si>
</sst>
</file>

<file path=xl/styles.xml><?xml version="1.0" encoding="utf-8"?>
<styleSheet xmlns="http://schemas.openxmlformats.org/spreadsheetml/2006/main">
  <fonts count="18">
    <font>
      <sz val="10"/>
      <name val="Arial Greek"/>
      <charset val="161"/>
    </font>
    <font>
      <b/>
      <sz val="10"/>
      <name val="Times New Roman Greek"/>
      <family val="1"/>
      <charset val="161"/>
    </font>
    <font>
      <sz val="10"/>
      <name val="Times New Roman Greek"/>
      <family val="1"/>
      <charset val="161"/>
    </font>
    <font>
      <b/>
      <sz val="12"/>
      <name val="Times New Roman Greek"/>
      <family val="1"/>
      <charset val="161"/>
    </font>
    <font>
      <b/>
      <sz val="10"/>
      <name val="Arial Greek"/>
      <charset val="161"/>
    </font>
    <font>
      <sz val="12"/>
      <name val="Times New Roman Greek"/>
      <family val="1"/>
      <charset val="161"/>
    </font>
    <font>
      <sz val="12"/>
      <name val="Arial Greek"/>
      <charset val="16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Greek"/>
      <family val="1"/>
      <charset val="161"/>
    </font>
    <font>
      <sz val="14"/>
      <name val="Arial Greek"/>
      <charset val="161"/>
    </font>
    <font>
      <b/>
      <sz val="8"/>
      <name val="Times New Roman Greek"/>
      <family val="1"/>
      <charset val="161"/>
    </font>
    <font>
      <b/>
      <sz val="18"/>
      <name val="Times New Roman Greek"/>
      <charset val="161"/>
    </font>
    <font>
      <b/>
      <sz val="16"/>
      <name val="Times New Roman Greek"/>
      <family val="1"/>
      <charset val="161"/>
    </font>
    <font>
      <b/>
      <sz val="14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" fontId="8" fillId="2" borderId="13" xfId="0" applyNumberFormat="1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2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2" fontId="3" fillId="4" borderId="19" xfId="0" applyNumberFormat="1" applyFont="1" applyFill="1" applyBorder="1" applyAlignment="1">
      <alignment horizontal="center"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2" fontId="3" fillId="3" borderId="2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2" fontId="3" fillId="0" borderId="19" xfId="0" applyNumberFormat="1" applyFont="1" applyBorder="1" applyAlignment="1" applyProtection="1">
      <alignment horizontal="center" vertical="center"/>
      <protection locked="0"/>
    </xf>
    <xf numFmtId="2" fontId="3" fillId="0" borderId="17" xfId="0" applyNumberFormat="1" applyFont="1" applyBorder="1" applyAlignment="1" applyProtection="1">
      <alignment horizontal="center" vertical="center"/>
      <protection locked="0"/>
    </xf>
    <xf numFmtId="1" fontId="8" fillId="2" borderId="12" xfId="0" applyNumberFormat="1" applyFont="1" applyFill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1" fontId="13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2" fontId="14" fillId="0" borderId="15" xfId="0" applyNumberFormat="1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2" fontId="15" fillId="0" borderId="15" xfId="0" applyNumberFormat="1" applyFont="1" applyFill="1" applyBorder="1" applyAlignment="1">
      <alignment horizontal="left" vertical="center"/>
    </xf>
    <xf numFmtId="2" fontId="15" fillId="0" borderId="15" xfId="0" applyNumberFormat="1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16" fillId="0" borderId="15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8"/>
  <sheetViews>
    <sheetView view="pageBreakPreview" topLeftCell="A3" zoomScale="70" zoomScaleNormal="100" zoomScaleSheetLayoutView="70" workbookViewId="0">
      <selection activeCell="AO11" sqref="AO11:AO15"/>
    </sheetView>
  </sheetViews>
  <sheetFormatPr defaultRowHeight="12.75"/>
  <cols>
    <col min="1" max="1" width="6.5703125" style="4" customWidth="1"/>
    <col min="2" max="2" width="7" style="4" customWidth="1"/>
    <col min="3" max="3" width="37.28515625" style="5" customWidth="1"/>
    <col min="4" max="4" width="11.42578125" style="4" customWidth="1"/>
    <col min="5" max="5" width="34.42578125" style="5" customWidth="1"/>
    <col min="6" max="6" width="9.140625" style="4" customWidth="1"/>
    <col min="7" max="7" width="9.42578125" style="4" hidden="1" customWidth="1"/>
    <col min="8" max="8" width="9.42578125" style="4" customWidth="1"/>
    <col min="9" max="9" width="7.5703125" style="4" hidden="1" customWidth="1"/>
    <col min="10" max="10" width="8.5703125" style="4" customWidth="1"/>
    <col min="11" max="11" width="9.42578125" style="4" hidden="1" customWidth="1"/>
    <col min="12" max="12" width="9.42578125" style="4" customWidth="1"/>
    <col min="13" max="13" width="9.140625" style="4"/>
    <col min="14" max="14" width="9.42578125" style="4" hidden="1" customWidth="1"/>
    <col min="15" max="15" width="9.42578125" style="4" customWidth="1"/>
    <col min="16" max="16" width="7.5703125" style="4" hidden="1" customWidth="1"/>
    <col min="17" max="17" width="9.140625" style="4"/>
    <col min="18" max="18" width="9.42578125" style="4" hidden="1" customWidth="1"/>
    <col min="19" max="19" width="9.42578125" style="4" customWidth="1"/>
    <col min="20" max="20" width="9.140625" style="4"/>
    <col min="21" max="21" width="9.42578125" style="4" hidden="1" customWidth="1"/>
    <col min="22" max="22" width="9.42578125" style="4" customWidth="1"/>
    <col min="23" max="23" width="10.42578125" style="4" bestFit="1" customWidth="1"/>
    <col min="24" max="24" width="9.42578125" style="4" hidden="1" customWidth="1"/>
    <col min="25" max="25" width="9.42578125" style="4" customWidth="1"/>
    <col min="26" max="26" width="10.5703125" style="4" customWidth="1"/>
    <col min="27" max="27" width="9.42578125" style="4" hidden="1" customWidth="1"/>
    <col min="28" max="28" width="9.42578125" style="4" customWidth="1"/>
    <col min="29" max="29" width="7.5703125" style="4" hidden="1" customWidth="1"/>
    <col min="30" max="30" width="9.140625" style="4"/>
    <col min="31" max="31" width="9.42578125" style="4" hidden="1" customWidth="1"/>
    <col min="32" max="32" width="9.42578125" style="4" customWidth="1"/>
    <col min="33" max="33" width="10.5703125" style="4" customWidth="1"/>
    <col min="34" max="34" width="9.42578125" style="4" hidden="1" customWidth="1"/>
    <col min="35" max="35" width="9.42578125" style="4" customWidth="1"/>
    <col min="36" max="36" width="7.5703125" style="4" hidden="1" customWidth="1"/>
    <col min="37" max="37" width="3.85546875" style="4" customWidth="1"/>
    <col min="38" max="38" width="1.28515625" style="4" customWidth="1"/>
    <col min="39" max="39" width="3.5703125" style="4" bestFit="1" customWidth="1"/>
    <col min="40" max="40" width="1.28515625" style="4" customWidth="1"/>
    <col min="41" max="41" width="3.28515625" style="4" customWidth="1"/>
    <col min="42" max="42" width="9.42578125" style="4" hidden="1" customWidth="1"/>
    <col min="43" max="43" width="9.42578125" style="4" customWidth="1"/>
    <col min="44" max="44" width="10" style="4" bestFit="1" customWidth="1"/>
    <col min="45" max="45" width="9.42578125" style="3" bestFit="1" customWidth="1"/>
    <col min="46" max="16384" width="9.140625" style="3"/>
  </cols>
  <sheetData>
    <row r="1" spans="1:46" ht="18.75">
      <c r="A1" s="102" t="s">
        <v>12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"/>
    </row>
    <row r="2" spans="1:46" ht="18.75">
      <c r="A2" s="102" t="s">
        <v>11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4"/>
      <c r="AT2" s="1"/>
    </row>
    <row r="3" spans="1:46" ht="18.75">
      <c r="A3" s="102" t="s">
        <v>33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1"/>
    </row>
    <row r="4" spans="1:46" ht="19.5" thickBot="1">
      <c r="A4" s="102" t="s">
        <v>14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4"/>
      <c r="AT4" s="1"/>
    </row>
    <row r="5" spans="1:46" ht="19.5" thickBot="1">
      <c r="A5" s="6"/>
      <c r="B5" s="6"/>
      <c r="C5" s="7"/>
      <c r="D5" s="6"/>
      <c r="E5" s="10"/>
      <c r="F5" s="11"/>
      <c r="G5" s="11"/>
      <c r="H5" s="11"/>
      <c r="I5" s="11"/>
      <c r="J5" s="11"/>
      <c r="K5" s="12"/>
      <c r="L5" s="12"/>
      <c r="M5" s="6"/>
      <c r="N5" s="6"/>
      <c r="O5" s="6"/>
      <c r="P5" s="6"/>
      <c r="Q5" s="6"/>
      <c r="R5" s="10"/>
      <c r="S5" s="10"/>
      <c r="T5" s="11"/>
      <c r="U5" s="11"/>
      <c r="V5" s="11"/>
      <c r="W5" s="6"/>
      <c r="X5" s="6"/>
      <c r="Y5" s="6"/>
      <c r="Z5" s="11"/>
      <c r="AA5" s="6"/>
      <c r="AB5" s="6"/>
      <c r="AC5" s="6"/>
      <c r="AD5" s="6"/>
      <c r="AE5" s="10"/>
      <c r="AF5" s="10"/>
      <c r="AG5" s="11"/>
      <c r="AH5" s="107" t="s">
        <v>20</v>
      </c>
      <c r="AI5" s="107"/>
      <c r="AJ5" s="108"/>
      <c r="AK5" s="108"/>
      <c r="AL5" s="108"/>
      <c r="AM5" s="108"/>
      <c r="AN5" s="108"/>
      <c r="AO5" s="108"/>
      <c r="AP5" s="108"/>
      <c r="AQ5" s="108"/>
      <c r="AR5" s="108"/>
      <c r="AS5" s="13">
        <v>1</v>
      </c>
    </row>
    <row r="6" spans="1:46" ht="15.75">
      <c r="A6" s="105" t="s">
        <v>60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2"/>
    </row>
    <row r="7" spans="1:46" ht="13.5" thickBot="1"/>
    <row r="8" spans="1:46" ht="16.5" thickBot="1">
      <c r="A8" s="81" t="s">
        <v>10</v>
      </c>
      <c r="B8" s="77" t="s">
        <v>9</v>
      </c>
      <c r="C8" s="80" t="s">
        <v>2</v>
      </c>
      <c r="D8" s="77" t="s">
        <v>16</v>
      </c>
      <c r="E8" s="86" t="s">
        <v>0</v>
      </c>
      <c r="F8" s="92" t="s">
        <v>1</v>
      </c>
      <c r="G8" s="92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4"/>
      <c r="AQ8" s="22"/>
      <c r="AR8" s="109" t="s">
        <v>13</v>
      </c>
      <c r="AS8" s="109" t="s">
        <v>17</v>
      </c>
    </row>
    <row r="9" spans="1:46">
      <c r="A9" s="82"/>
      <c r="B9" s="78"/>
      <c r="C9" s="78"/>
      <c r="D9" s="78"/>
      <c r="E9" s="87"/>
      <c r="F9" s="18" t="s">
        <v>3</v>
      </c>
      <c r="G9" s="89" t="s">
        <v>15</v>
      </c>
      <c r="H9" s="89" t="s">
        <v>15</v>
      </c>
      <c r="I9" s="95" t="s">
        <v>4</v>
      </c>
      <c r="J9" s="96"/>
      <c r="K9" s="89" t="s">
        <v>15</v>
      </c>
      <c r="L9" s="89" t="s">
        <v>15</v>
      </c>
      <c r="M9" s="18" t="s">
        <v>5</v>
      </c>
      <c r="N9" s="89" t="s">
        <v>15</v>
      </c>
      <c r="O9" s="89" t="s">
        <v>15</v>
      </c>
      <c r="P9" s="84" t="s">
        <v>19</v>
      </c>
      <c r="Q9" s="85"/>
      <c r="R9" s="89" t="s">
        <v>15</v>
      </c>
      <c r="S9" s="89" t="s">
        <v>15</v>
      </c>
      <c r="T9" s="73" t="s">
        <v>26</v>
      </c>
      <c r="U9" s="89" t="s">
        <v>15</v>
      </c>
      <c r="V9" s="89" t="s">
        <v>15</v>
      </c>
      <c r="W9" s="18" t="s">
        <v>6</v>
      </c>
      <c r="X9" s="89" t="s">
        <v>15</v>
      </c>
      <c r="Y9" s="89" t="s">
        <v>15</v>
      </c>
      <c r="Z9" s="18" t="s">
        <v>27</v>
      </c>
      <c r="AA9" s="89" t="s">
        <v>15</v>
      </c>
      <c r="AB9" s="89" t="s">
        <v>15</v>
      </c>
      <c r="AC9" s="95" t="s">
        <v>7</v>
      </c>
      <c r="AD9" s="96"/>
      <c r="AE9" s="89" t="s">
        <v>15</v>
      </c>
      <c r="AF9" s="89" t="s">
        <v>15</v>
      </c>
      <c r="AG9" s="18" t="s">
        <v>8</v>
      </c>
      <c r="AH9" s="89" t="s">
        <v>15</v>
      </c>
      <c r="AI9" s="89" t="s">
        <v>15</v>
      </c>
      <c r="AJ9" s="97" t="s">
        <v>28</v>
      </c>
      <c r="AK9" s="98"/>
      <c r="AL9" s="98"/>
      <c r="AM9" s="98"/>
      <c r="AN9" s="98"/>
      <c r="AO9" s="99"/>
      <c r="AP9" s="100" t="s">
        <v>15</v>
      </c>
      <c r="AQ9" s="89" t="s">
        <v>15</v>
      </c>
      <c r="AR9" s="110"/>
      <c r="AS9" s="111"/>
    </row>
    <row r="10" spans="1:46" ht="13.5" thickBot="1">
      <c r="A10" s="83"/>
      <c r="B10" s="79"/>
      <c r="C10" s="79"/>
      <c r="D10" s="79"/>
      <c r="E10" s="88"/>
      <c r="F10" s="15" t="s">
        <v>23</v>
      </c>
      <c r="G10" s="90"/>
      <c r="H10" s="90"/>
      <c r="I10" s="19" t="s">
        <v>21</v>
      </c>
      <c r="J10" s="17" t="s">
        <v>22</v>
      </c>
      <c r="K10" s="90"/>
      <c r="L10" s="90"/>
      <c r="M10" s="15" t="s">
        <v>22</v>
      </c>
      <c r="N10" s="90"/>
      <c r="O10" s="90"/>
      <c r="P10" s="20" t="s">
        <v>21</v>
      </c>
      <c r="Q10" s="14" t="s">
        <v>22</v>
      </c>
      <c r="R10" s="90"/>
      <c r="S10" s="90"/>
      <c r="T10" s="15" t="s">
        <v>23</v>
      </c>
      <c r="U10" s="90"/>
      <c r="V10" s="90"/>
      <c r="W10" s="15" t="s">
        <v>23</v>
      </c>
      <c r="X10" s="91"/>
      <c r="Y10" s="91"/>
      <c r="Z10" s="15" t="s">
        <v>22</v>
      </c>
      <c r="AA10" s="91"/>
      <c r="AB10" s="91"/>
      <c r="AC10" s="20" t="s">
        <v>21</v>
      </c>
      <c r="AD10" s="14" t="s">
        <v>22</v>
      </c>
      <c r="AE10" s="90"/>
      <c r="AF10" s="90"/>
      <c r="AG10" s="15" t="s">
        <v>22</v>
      </c>
      <c r="AH10" s="91"/>
      <c r="AI10" s="91"/>
      <c r="AJ10" s="46" t="s">
        <v>23</v>
      </c>
      <c r="AK10" s="45" t="s">
        <v>24</v>
      </c>
      <c r="AL10" s="45"/>
      <c r="AM10" s="45" t="s">
        <v>23</v>
      </c>
      <c r="AN10" s="45"/>
      <c r="AO10" s="47" t="s">
        <v>25</v>
      </c>
      <c r="AP10" s="101"/>
      <c r="AQ10" s="90"/>
      <c r="AR10" s="101"/>
      <c r="AS10" s="112"/>
    </row>
    <row r="11" spans="1:46" ht="30" customHeight="1">
      <c r="A11" s="48">
        <v>1</v>
      </c>
      <c r="B11" s="33">
        <v>1</v>
      </c>
      <c r="C11" s="60"/>
      <c r="D11" s="60"/>
      <c r="E11" s="60"/>
      <c r="F11" s="58"/>
      <c r="G11" s="21">
        <f t="shared" ref="G11:G21" si="0">IF(F11&gt;0,(ROUNDDOWN(IF($AS$5=1,25.4347*(18-F11)^1.81,25.4347*(17.76-F11)^1.81),0)),0)</f>
        <v>0</v>
      </c>
      <c r="H11" s="30">
        <f t="shared" ref="H11:H21" si="1">G11</f>
        <v>0</v>
      </c>
      <c r="I11" s="25">
        <f t="shared" ref="I11:I21" si="2">J11*100</f>
        <v>0</v>
      </c>
      <c r="J11" s="62"/>
      <c r="K11" s="21">
        <f t="shared" ref="K11:K21" si="3">IF(I11&gt;0,(ROUNDDOWN(0.14354*(I11-220)^1.4,0)),0)</f>
        <v>0</v>
      </c>
      <c r="L11" s="30">
        <f t="shared" ref="L11:L21" si="4">K11</f>
        <v>0</v>
      </c>
      <c r="M11" s="34"/>
      <c r="N11" s="21">
        <f t="shared" ref="N11:N21" si="5">IF(M11&gt;0,(ROUNDDOWN(51.39*(M11-1.5)^1.05,0)),0)</f>
        <v>0</v>
      </c>
      <c r="O11" s="30">
        <f t="shared" ref="O11:O21" si="6">N11</f>
        <v>0</v>
      </c>
      <c r="P11" s="25">
        <f t="shared" ref="P11:P21" si="7">Q11*100</f>
        <v>0</v>
      </c>
      <c r="Q11" s="35"/>
      <c r="R11" s="16">
        <f t="shared" ref="R11:R21" si="8">IF(P11&gt;0,(ROUNDDOWN(0.8465*(P11-75)^1.42,0)),0)</f>
        <v>0</v>
      </c>
      <c r="S11" s="28">
        <f t="shared" ref="S11:S21" si="9">R11</f>
        <v>0</v>
      </c>
      <c r="T11" s="34"/>
      <c r="U11" s="8">
        <f t="shared" ref="U11:U21" si="10">IF(T11&gt;0,(ROUNDDOWN(IF($AS$5=1,1.53775*(82-T11)^1.81,1.53775*(81.86-T11)^1.81),0)),0)</f>
        <v>0</v>
      </c>
      <c r="V11" s="30">
        <f t="shared" ref="V11:V21" si="11">U11</f>
        <v>0</v>
      </c>
      <c r="W11" s="34"/>
      <c r="X11" s="9">
        <f t="shared" ref="X11:X21" si="12">IF(W11&gt;0,(ROUNDDOWN(IF($AS$5=1,5.74352*(28.5-W11)^1.92,5.74352*(28.26-W11)^1.92),0)),0)</f>
        <v>0</v>
      </c>
      <c r="Y11" s="29">
        <f t="shared" ref="Y11:Y21" si="13">X11</f>
        <v>0</v>
      </c>
      <c r="Z11" s="34"/>
      <c r="AA11" s="16">
        <f t="shared" ref="AA11:AA21" si="14">IF(Z11&gt;0,(ROUNDDOWN(12.91*(Z11-4)^1.1,0)),0)</f>
        <v>0</v>
      </c>
      <c r="AB11" s="29">
        <f t="shared" ref="AB11:AB21" si="15">AA11</f>
        <v>0</v>
      </c>
      <c r="AC11" s="25">
        <f t="shared" ref="AC11:AC21" si="16">AD11*100</f>
        <v>0</v>
      </c>
      <c r="AD11" s="35"/>
      <c r="AE11" s="9">
        <f t="shared" ref="AE11:AE21" si="17">IF(AC11&gt;0,(ROUNDDOWN(0.2797*(AC11-100)^1.35,0)),0)</f>
        <v>0</v>
      </c>
      <c r="AF11" s="28">
        <f t="shared" ref="AF11:AF21" si="18">AE11</f>
        <v>0</v>
      </c>
      <c r="AG11" s="34"/>
      <c r="AH11" s="9">
        <f t="shared" ref="AH11:AH21" si="19">IF(AG11&gt;0,(ROUNDDOWN(10.14*(AG11-7)^1.08,0)),0)</f>
        <v>0</v>
      </c>
      <c r="AI11" s="29">
        <f t="shared" ref="AI11:AI21" si="20">AH11</f>
        <v>0</v>
      </c>
      <c r="AJ11" s="43">
        <f t="shared" ref="AJ11:AJ21" si="21">(AK11*60)+AM11+(AO11*0.01)</f>
        <v>0</v>
      </c>
      <c r="AK11" s="44"/>
      <c r="AL11" s="44"/>
      <c r="AM11" s="44"/>
      <c r="AN11" s="44"/>
      <c r="AO11" s="44"/>
      <c r="AP11" s="28">
        <f t="shared" ref="AP11:AP21" si="22">IF(AJ11&gt;0,(ROUNDDOWN(0.03768*(480-AJ11)^1.85,0)),0)</f>
        <v>0</v>
      </c>
      <c r="AQ11" s="9">
        <f t="shared" ref="AQ11:AQ21" si="23">AP11</f>
        <v>0</v>
      </c>
      <c r="AR11" s="56">
        <f t="shared" ref="AR11:AR21" si="24">H11+L11+O11+S11+V11+Y11+AB11+AF11+AI11+AQ11</f>
        <v>0</v>
      </c>
      <c r="AS11" s="66"/>
    </row>
    <row r="12" spans="1:46" ht="30" customHeight="1">
      <c r="A12" s="48">
        <v>2</v>
      </c>
      <c r="B12" s="33">
        <v>2</v>
      </c>
      <c r="C12" s="59"/>
      <c r="D12" s="59"/>
      <c r="E12" s="59"/>
      <c r="F12" s="63"/>
      <c r="G12" s="21">
        <f t="shared" si="0"/>
        <v>0</v>
      </c>
      <c r="H12" s="30">
        <f t="shared" si="1"/>
        <v>0</v>
      </c>
      <c r="I12" s="25">
        <f t="shared" si="2"/>
        <v>0</v>
      </c>
      <c r="J12" s="58"/>
      <c r="K12" s="21">
        <f t="shared" si="3"/>
        <v>0</v>
      </c>
      <c r="L12" s="30">
        <f t="shared" si="4"/>
        <v>0</v>
      </c>
      <c r="M12" s="34"/>
      <c r="N12" s="21">
        <f t="shared" si="5"/>
        <v>0</v>
      </c>
      <c r="O12" s="30">
        <f t="shared" si="6"/>
        <v>0</v>
      </c>
      <c r="P12" s="25">
        <f t="shared" si="7"/>
        <v>0</v>
      </c>
      <c r="Q12" s="35"/>
      <c r="R12" s="16">
        <f t="shared" si="8"/>
        <v>0</v>
      </c>
      <c r="S12" s="28">
        <f t="shared" si="9"/>
        <v>0</v>
      </c>
      <c r="T12" s="34"/>
      <c r="U12" s="8">
        <f t="shared" si="10"/>
        <v>0</v>
      </c>
      <c r="V12" s="30">
        <f t="shared" si="11"/>
        <v>0</v>
      </c>
      <c r="W12" s="34"/>
      <c r="X12" s="9">
        <f t="shared" si="12"/>
        <v>0</v>
      </c>
      <c r="Y12" s="29">
        <f t="shared" si="13"/>
        <v>0</v>
      </c>
      <c r="Z12" s="34"/>
      <c r="AA12" s="16">
        <f t="shared" si="14"/>
        <v>0</v>
      </c>
      <c r="AB12" s="29">
        <f t="shared" si="15"/>
        <v>0</v>
      </c>
      <c r="AC12" s="25">
        <f t="shared" si="16"/>
        <v>0</v>
      </c>
      <c r="AD12" s="35"/>
      <c r="AE12" s="9">
        <f t="shared" si="17"/>
        <v>0</v>
      </c>
      <c r="AF12" s="28">
        <f t="shared" si="18"/>
        <v>0</v>
      </c>
      <c r="AG12" s="34"/>
      <c r="AH12" s="9">
        <f t="shared" si="19"/>
        <v>0</v>
      </c>
      <c r="AI12" s="29">
        <f t="shared" si="20"/>
        <v>0</v>
      </c>
      <c r="AJ12" s="43">
        <f t="shared" si="21"/>
        <v>0</v>
      </c>
      <c r="AK12" s="44"/>
      <c r="AL12" s="44"/>
      <c r="AM12" s="44"/>
      <c r="AN12" s="44"/>
      <c r="AO12" s="44"/>
      <c r="AP12" s="28">
        <f t="shared" si="22"/>
        <v>0</v>
      </c>
      <c r="AQ12" s="9">
        <f t="shared" si="23"/>
        <v>0</v>
      </c>
      <c r="AR12" s="56">
        <f t="shared" si="24"/>
        <v>0</v>
      </c>
      <c r="AS12" s="67"/>
    </row>
    <row r="13" spans="1:46" ht="30" customHeight="1">
      <c r="A13" s="48">
        <v>3</v>
      </c>
      <c r="B13" s="33">
        <v>3</v>
      </c>
      <c r="C13" s="59"/>
      <c r="D13" s="59"/>
      <c r="E13" s="59"/>
      <c r="F13" s="63"/>
      <c r="G13" s="21">
        <f t="shared" si="0"/>
        <v>0</v>
      </c>
      <c r="H13" s="30">
        <f t="shared" si="1"/>
        <v>0</v>
      </c>
      <c r="I13" s="25">
        <f t="shared" si="2"/>
        <v>0</v>
      </c>
      <c r="J13" s="58"/>
      <c r="K13" s="21">
        <f t="shared" si="3"/>
        <v>0</v>
      </c>
      <c r="L13" s="30">
        <f t="shared" si="4"/>
        <v>0</v>
      </c>
      <c r="M13" s="34"/>
      <c r="N13" s="21">
        <f t="shared" si="5"/>
        <v>0</v>
      </c>
      <c r="O13" s="30">
        <f t="shared" si="6"/>
        <v>0</v>
      </c>
      <c r="P13" s="25">
        <f t="shared" si="7"/>
        <v>0</v>
      </c>
      <c r="Q13" s="35"/>
      <c r="R13" s="16">
        <f t="shared" si="8"/>
        <v>0</v>
      </c>
      <c r="S13" s="28">
        <f t="shared" si="9"/>
        <v>0</v>
      </c>
      <c r="T13" s="34"/>
      <c r="U13" s="8">
        <f t="shared" si="10"/>
        <v>0</v>
      </c>
      <c r="V13" s="30">
        <f t="shared" si="11"/>
        <v>0</v>
      </c>
      <c r="W13" s="34"/>
      <c r="X13" s="9">
        <f t="shared" si="12"/>
        <v>0</v>
      </c>
      <c r="Y13" s="29">
        <f t="shared" si="13"/>
        <v>0</v>
      </c>
      <c r="Z13" s="34"/>
      <c r="AA13" s="16">
        <f t="shared" si="14"/>
        <v>0</v>
      </c>
      <c r="AB13" s="29">
        <f t="shared" si="15"/>
        <v>0</v>
      </c>
      <c r="AC13" s="25">
        <f t="shared" si="16"/>
        <v>0</v>
      </c>
      <c r="AD13" s="35"/>
      <c r="AE13" s="9">
        <f t="shared" si="17"/>
        <v>0</v>
      </c>
      <c r="AF13" s="28">
        <f t="shared" si="18"/>
        <v>0</v>
      </c>
      <c r="AG13" s="34"/>
      <c r="AH13" s="9">
        <f t="shared" si="19"/>
        <v>0</v>
      </c>
      <c r="AI13" s="29">
        <f t="shared" si="20"/>
        <v>0</v>
      </c>
      <c r="AJ13" s="43">
        <f t="shared" si="21"/>
        <v>0</v>
      </c>
      <c r="AK13" s="44"/>
      <c r="AL13" s="44"/>
      <c r="AM13" s="44"/>
      <c r="AN13" s="44"/>
      <c r="AO13" s="44"/>
      <c r="AP13" s="28">
        <f t="shared" si="22"/>
        <v>0</v>
      </c>
      <c r="AQ13" s="9">
        <f t="shared" si="23"/>
        <v>0</v>
      </c>
      <c r="AR13" s="56">
        <f t="shared" si="24"/>
        <v>0</v>
      </c>
      <c r="AS13" s="68"/>
    </row>
    <row r="14" spans="1:46" ht="30" customHeight="1">
      <c r="A14" s="48">
        <v>4</v>
      </c>
      <c r="B14" s="33"/>
      <c r="C14" s="57"/>
      <c r="D14" s="57"/>
      <c r="E14" s="58"/>
      <c r="F14" s="58"/>
      <c r="G14" s="21">
        <f t="shared" si="0"/>
        <v>0</v>
      </c>
      <c r="H14" s="30">
        <f t="shared" si="1"/>
        <v>0</v>
      </c>
      <c r="I14" s="25">
        <f t="shared" si="2"/>
        <v>0</v>
      </c>
      <c r="J14" s="58"/>
      <c r="K14" s="21">
        <f t="shared" si="3"/>
        <v>0</v>
      </c>
      <c r="L14" s="30">
        <f t="shared" si="4"/>
        <v>0</v>
      </c>
      <c r="M14" s="34"/>
      <c r="N14" s="21">
        <f t="shared" si="5"/>
        <v>0</v>
      </c>
      <c r="O14" s="30">
        <f t="shared" si="6"/>
        <v>0</v>
      </c>
      <c r="P14" s="25">
        <f t="shared" si="7"/>
        <v>0</v>
      </c>
      <c r="Q14" s="35"/>
      <c r="R14" s="16">
        <f t="shared" si="8"/>
        <v>0</v>
      </c>
      <c r="S14" s="28">
        <f t="shared" si="9"/>
        <v>0</v>
      </c>
      <c r="T14" s="34"/>
      <c r="U14" s="8">
        <f t="shared" si="10"/>
        <v>0</v>
      </c>
      <c r="V14" s="30">
        <f t="shared" si="11"/>
        <v>0</v>
      </c>
      <c r="W14" s="34"/>
      <c r="X14" s="9">
        <f t="shared" si="12"/>
        <v>0</v>
      </c>
      <c r="Y14" s="29">
        <f t="shared" si="13"/>
        <v>0</v>
      </c>
      <c r="Z14" s="34"/>
      <c r="AA14" s="16">
        <f t="shared" si="14"/>
        <v>0</v>
      </c>
      <c r="AB14" s="29">
        <f t="shared" si="15"/>
        <v>0</v>
      </c>
      <c r="AC14" s="25">
        <f t="shared" si="16"/>
        <v>0</v>
      </c>
      <c r="AD14" s="35"/>
      <c r="AE14" s="9">
        <f t="shared" si="17"/>
        <v>0</v>
      </c>
      <c r="AF14" s="28">
        <f t="shared" si="18"/>
        <v>0</v>
      </c>
      <c r="AG14" s="34"/>
      <c r="AH14" s="9">
        <f t="shared" si="19"/>
        <v>0</v>
      </c>
      <c r="AI14" s="29">
        <f t="shared" si="20"/>
        <v>0</v>
      </c>
      <c r="AJ14" s="43">
        <f t="shared" si="21"/>
        <v>0</v>
      </c>
      <c r="AK14" s="44"/>
      <c r="AL14" s="44" t="s">
        <v>31</v>
      </c>
      <c r="AM14" s="44"/>
      <c r="AN14" s="44" t="s">
        <v>32</v>
      </c>
      <c r="AO14" s="44"/>
      <c r="AP14" s="28">
        <f t="shared" si="22"/>
        <v>0</v>
      </c>
      <c r="AQ14" s="9">
        <f t="shared" si="23"/>
        <v>0</v>
      </c>
      <c r="AR14" s="56">
        <f t="shared" si="24"/>
        <v>0</v>
      </c>
      <c r="AS14" s="67"/>
    </row>
    <row r="15" spans="1:46" ht="30" customHeight="1">
      <c r="A15" s="48">
        <v>5</v>
      </c>
      <c r="B15" s="33"/>
      <c r="C15" s="61"/>
      <c r="D15" s="61"/>
      <c r="E15" s="62"/>
      <c r="F15" s="58"/>
      <c r="G15" s="21">
        <f t="shared" si="0"/>
        <v>0</v>
      </c>
      <c r="H15" s="30">
        <f t="shared" si="1"/>
        <v>0</v>
      </c>
      <c r="I15" s="25">
        <f t="shared" si="2"/>
        <v>0</v>
      </c>
      <c r="J15" s="58"/>
      <c r="K15" s="21">
        <f t="shared" si="3"/>
        <v>0</v>
      </c>
      <c r="L15" s="30">
        <f t="shared" si="4"/>
        <v>0</v>
      </c>
      <c r="M15" s="34"/>
      <c r="N15" s="21">
        <f t="shared" si="5"/>
        <v>0</v>
      </c>
      <c r="O15" s="30">
        <f t="shared" si="6"/>
        <v>0</v>
      </c>
      <c r="P15" s="25">
        <f t="shared" si="7"/>
        <v>0</v>
      </c>
      <c r="Q15" s="35"/>
      <c r="R15" s="16">
        <f t="shared" si="8"/>
        <v>0</v>
      </c>
      <c r="S15" s="28">
        <f t="shared" si="9"/>
        <v>0</v>
      </c>
      <c r="T15" s="34"/>
      <c r="U15" s="8">
        <f t="shared" si="10"/>
        <v>0</v>
      </c>
      <c r="V15" s="30">
        <f t="shared" si="11"/>
        <v>0</v>
      </c>
      <c r="W15" s="34"/>
      <c r="X15" s="9">
        <f t="shared" si="12"/>
        <v>0</v>
      </c>
      <c r="Y15" s="29">
        <f t="shared" si="13"/>
        <v>0</v>
      </c>
      <c r="Z15" s="34"/>
      <c r="AA15" s="16">
        <f t="shared" si="14"/>
        <v>0</v>
      </c>
      <c r="AB15" s="29">
        <f t="shared" si="15"/>
        <v>0</v>
      </c>
      <c r="AC15" s="25">
        <f t="shared" si="16"/>
        <v>0</v>
      </c>
      <c r="AD15" s="35"/>
      <c r="AE15" s="9">
        <f t="shared" si="17"/>
        <v>0</v>
      </c>
      <c r="AF15" s="28">
        <f t="shared" si="18"/>
        <v>0</v>
      </c>
      <c r="AG15" s="34"/>
      <c r="AH15" s="9">
        <f t="shared" si="19"/>
        <v>0</v>
      </c>
      <c r="AI15" s="29">
        <f t="shared" si="20"/>
        <v>0</v>
      </c>
      <c r="AJ15" s="43">
        <f t="shared" si="21"/>
        <v>0</v>
      </c>
      <c r="AK15" s="44"/>
      <c r="AL15" s="44" t="s">
        <v>31</v>
      </c>
      <c r="AM15" s="44"/>
      <c r="AN15" s="44" t="s">
        <v>32</v>
      </c>
      <c r="AO15" s="44"/>
      <c r="AP15" s="28">
        <f t="shared" si="22"/>
        <v>0</v>
      </c>
      <c r="AQ15" s="9">
        <f t="shared" si="23"/>
        <v>0</v>
      </c>
      <c r="AR15" s="56">
        <f t="shared" si="24"/>
        <v>0</v>
      </c>
      <c r="AS15" s="67"/>
    </row>
    <row r="16" spans="1:46" ht="30" customHeight="1">
      <c r="A16" s="48">
        <v>6</v>
      </c>
      <c r="B16" s="33"/>
      <c r="C16" s="57"/>
      <c r="D16" s="57"/>
      <c r="E16" s="60"/>
      <c r="F16" s="63"/>
      <c r="G16" s="21">
        <f t="shared" si="0"/>
        <v>0</v>
      </c>
      <c r="H16" s="30">
        <f t="shared" si="1"/>
        <v>0</v>
      </c>
      <c r="I16" s="25">
        <f t="shared" si="2"/>
        <v>0</v>
      </c>
      <c r="J16" s="63"/>
      <c r="K16" s="21">
        <f t="shared" si="3"/>
        <v>0</v>
      </c>
      <c r="L16" s="30">
        <f t="shared" si="4"/>
        <v>0</v>
      </c>
      <c r="M16" s="34"/>
      <c r="N16" s="21">
        <f t="shared" si="5"/>
        <v>0</v>
      </c>
      <c r="O16" s="30">
        <f t="shared" si="6"/>
        <v>0</v>
      </c>
      <c r="P16" s="25">
        <f t="shared" si="7"/>
        <v>0</v>
      </c>
      <c r="Q16" s="35"/>
      <c r="R16" s="16">
        <f t="shared" si="8"/>
        <v>0</v>
      </c>
      <c r="S16" s="28">
        <f t="shared" si="9"/>
        <v>0</v>
      </c>
      <c r="T16" s="34"/>
      <c r="U16" s="8">
        <f t="shared" si="10"/>
        <v>0</v>
      </c>
      <c r="V16" s="30">
        <f t="shared" si="11"/>
        <v>0</v>
      </c>
      <c r="W16" s="34"/>
      <c r="X16" s="9">
        <f t="shared" si="12"/>
        <v>0</v>
      </c>
      <c r="Y16" s="29">
        <f t="shared" si="13"/>
        <v>0</v>
      </c>
      <c r="Z16" s="34"/>
      <c r="AA16" s="16">
        <f t="shared" si="14"/>
        <v>0</v>
      </c>
      <c r="AB16" s="29">
        <f t="shared" si="15"/>
        <v>0</v>
      </c>
      <c r="AC16" s="25">
        <f t="shared" si="16"/>
        <v>0</v>
      </c>
      <c r="AD16" s="35"/>
      <c r="AE16" s="9">
        <f t="shared" si="17"/>
        <v>0</v>
      </c>
      <c r="AF16" s="28">
        <f t="shared" si="18"/>
        <v>0</v>
      </c>
      <c r="AG16" s="34"/>
      <c r="AH16" s="9">
        <f t="shared" si="19"/>
        <v>0</v>
      </c>
      <c r="AI16" s="29">
        <f t="shared" si="20"/>
        <v>0</v>
      </c>
      <c r="AJ16" s="43">
        <f t="shared" si="21"/>
        <v>0</v>
      </c>
      <c r="AK16" s="44"/>
      <c r="AL16" s="44" t="s">
        <v>31</v>
      </c>
      <c r="AM16" s="44"/>
      <c r="AN16" s="44" t="s">
        <v>32</v>
      </c>
      <c r="AO16" s="44"/>
      <c r="AP16" s="28">
        <f t="shared" si="22"/>
        <v>0</v>
      </c>
      <c r="AQ16" s="9">
        <f t="shared" si="23"/>
        <v>0</v>
      </c>
      <c r="AR16" s="56">
        <f t="shared" si="24"/>
        <v>0</v>
      </c>
      <c r="AS16" s="66"/>
    </row>
    <row r="17" spans="1:45" ht="30" customHeight="1">
      <c r="A17" s="48">
        <v>7</v>
      </c>
      <c r="B17" s="33"/>
      <c r="C17" s="57"/>
      <c r="D17" s="57"/>
      <c r="E17" s="60"/>
      <c r="F17" s="57"/>
      <c r="G17" s="21">
        <f t="shared" si="0"/>
        <v>0</v>
      </c>
      <c r="H17" s="30">
        <f t="shared" si="1"/>
        <v>0</v>
      </c>
      <c r="I17" s="25">
        <f t="shared" si="2"/>
        <v>0</v>
      </c>
      <c r="J17" s="63"/>
      <c r="K17" s="21">
        <f t="shared" si="3"/>
        <v>0</v>
      </c>
      <c r="L17" s="30">
        <f t="shared" si="4"/>
        <v>0</v>
      </c>
      <c r="M17" s="34"/>
      <c r="N17" s="21">
        <f t="shared" si="5"/>
        <v>0</v>
      </c>
      <c r="O17" s="30">
        <f t="shared" si="6"/>
        <v>0</v>
      </c>
      <c r="P17" s="25">
        <f t="shared" si="7"/>
        <v>0</v>
      </c>
      <c r="Q17" s="35"/>
      <c r="R17" s="16">
        <f t="shared" si="8"/>
        <v>0</v>
      </c>
      <c r="S17" s="28">
        <f t="shared" si="9"/>
        <v>0</v>
      </c>
      <c r="T17" s="34"/>
      <c r="U17" s="8">
        <f t="shared" si="10"/>
        <v>0</v>
      </c>
      <c r="V17" s="30">
        <f t="shared" si="11"/>
        <v>0</v>
      </c>
      <c r="W17" s="34"/>
      <c r="X17" s="9">
        <f t="shared" si="12"/>
        <v>0</v>
      </c>
      <c r="Y17" s="29">
        <f t="shared" si="13"/>
        <v>0</v>
      </c>
      <c r="Z17" s="34"/>
      <c r="AA17" s="16">
        <f t="shared" si="14"/>
        <v>0</v>
      </c>
      <c r="AB17" s="29">
        <f t="shared" si="15"/>
        <v>0</v>
      </c>
      <c r="AC17" s="25">
        <f t="shared" si="16"/>
        <v>0</v>
      </c>
      <c r="AD17" s="35"/>
      <c r="AE17" s="9">
        <f t="shared" si="17"/>
        <v>0</v>
      </c>
      <c r="AF17" s="28">
        <f t="shared" si="18"/>
        <v>0</v>
      </c>
      <c r="AG17" s="34"/>
      <c r="AH17" s="9">
        <f t="shared" si="19"/>
        <v>0</v>
      </c>
      <c r="AI17" s="29">
        <f t="shared" si="20"/>
        <v>0</v>
      </c>
      <c r="AJ17" s="43">
        <f t="shared" si="21"/>
        <v>0</v>
      </c>
      <c r="AK17" s="44"/>
      <c r="AL17" s="44" t="s">
        <v>31</v>
      </c>
      <c r="AM17" s="44"/>
      <c r="AN17" s="44" t="s">
        <v>32</v>
      </c>
      <c r="AO17" s="44"/>
      <c r="AP17" s="28">
        <f t="shared" si="22"/>
        <v>0</v>
      </c>
      <c r="AQ17" s="9">
        <f t="shared" si="23"/>
        <v>0</v>
      </c>
      <c r="AR17" s="56">
        <f t="shared" si="24"/>
        <v>0</v>
      </c>
      <c r="AS17" s="66"/>
    </row>
    <row r="18" spans="1:45" ht="30" customHeight="1">
      <c r="A18" s="48">
        <v>8</v>
      </c>
      <c r="B18" s="33"/>
      <c r="C18" s="60"/>
      <c r="D18" s="60"/>
      <c r="E18" s="60"/>
      <c r="F18" s="57"/>
      <c r="G18" s="21">
        <f t="shared" si="0"/>
        <v>0</v>
      </c>
      <c r="H18" s="30">
        <f t="shared" si="1"/>
        <v>0</v>
      </c>
      <c r="I18" s="25">
        <f t="shared" si="2"/>
        <v>0</v>
      </c>
      <c r="J18" s="63"/>
      <c r="K18" s="21">
        <f t="shared" si="3"/>
        <v>0</v>
      </c>
      <c r="L18" s="30">
        <f t="shared" si="4"/>
        <v>0</v>
      </c>
      <c r="M18" s="34"/>
      <c r="N18" s="21">
        <f t="shared" si="5"/>
        <v>0</v>
      </c>
      <c r="O18" s="30">
        <f t="shared" si="6"/>
        <v>0</v>
      </c>
      <c r="P18" s="25">
        <f t="shared" si="7"/>
        <v>0</v>
      </c>
      <c r="Q18" s="35"/>
      <c r="R18" s="16">
        <f t="shared" si="8"/>
        <v>0</v>
      </c>
      <c r="S18" s="28">
        <f t="shared" si="9"/>
        <v>0</v>
      </c>
      <c r="T18" s="34"/>
      <c r="U18" s="8">
        <f t="shared" si="10"/>
        <v>0</v>
      </c>
      <c r="V18" s="30">
        <f t="shared" si="11"/>
        <v>0</v>
      </c>
      <c r="W18" s="34"/>
      <c r="X18" s="9">
        <f t="shared" si="12"/>
        <v>0</v>
      </c>
      <c r="Y18" s="29">
        <f t="shared" si="13"/>
        <v>0</v>
      </c>
      <c r="Z18" s="34"/>
      <c r="AA18" s="16">
        <f t="shared" si="14"/>
        <v>0</v>
      </c>
      <c r="AB18" s="29">
        <f t="shared" si="15"/>
        <v>0</v>
      </c>
      <c r="AC18" s="25">
        <f t="shared" si="16"/>
        <v>0</v>
      </c>
      <c r="AD18" s="35"/>
      <c r="AE18" s="9">
        <f t="shared" si="17"/>
        <v>0</v>
      </c>
      <c r="AF18" s="28">
        <f t="shared" si="18"/>
        <v>0</v>
      </c>
      <c r="AG18" s="34"/>
      <c r="AH18" s="9">
        <f t="shared" si="19"/>
        <v>0</v>
      </c>
      <c r="AI18" s="29">
        <f t="shared" si="20"/>
        <v>0</v>
      </c>
      <c r="AJ18" s="43">
        <f t="shared" si="21"/>
        <v>0</v>
      </c>
      <c r="AK18" s="44"/>
      <c r="AL18" s="44" t="s">
        <v>31</v>
      </c>
      <c r="AM18" s="44"/>
      <c r="AN18" s="44" t="s">
        <v>32</v>
      </c>
      <c r="AO18" s="44"/>
      <c r="AP18" s="28">
        <f t="shared" si="22"/>
        <v>0</v>
      </c>
      <c r="AQ18" s="9">
        <f t="shared" si="23"/>
        <v>0</v>
      </c>
      <c r="AR18" s="56">
        <f t="shared" si="24"/>
        <v>0</v>
      </c>
      <c r="AS18" s="69"/>
    </row>
    <row r="19" spans="1:45" ht="30" customHeight="1">
      <c r="A19" s="48">
        <v>9</v>
      </c>
      <c r="B19" s="33"/>
      <c r="C19" s="61"/>
      <c r="D19" s="61"/>
      <c r="E19" s="61"/>
      <c r="F19" s="58"/>
      <c r="G19" s="21">
        <f t="shared" si="0"/>
        <v>0</v>
      </c>
      <c r="H19" s="30">
        <f t="shared" si="1"/>
        <v>0</v>
      </c>
      <c r="I19" s="25">
        <f t="shared" si="2"/>
        <v>0</v>
      </c>
      <c r="J19" s="58"/>
      <c r="K19" s="21">
        <f t="shared" si="3"/>
        <v>0</v>
      </c>
      <c r="L19" s="30">
        <f t="shared" si="4"/>
        <v>0</v>
      </c>
      <c r="M19" s="34"/>
      <c r="N19" s="21">
        <f t="shared" si="5"/>
        <v>0</v>
      </c>
      <c r="O19" s="30">
        <f t="shared" si="6"/>
        <v>0</v>
      </c>
      <c r="P19" s="25">
        <f t="shared" si="7"/>
        <v>0</v>
      </c>
      <c r="Q19" s="35"/>
      <c r="R19" s="16">
        <f t="shared" si="8"/>
        <v>0</v>
      </c>
      <c r="S19" s="28">
        <f t="shared" si="9"/>
        <v>0</v>
      </c>
      <c r="T19" s="34"/>
      <c r="U19" s="8">
        <f t="shared" si="10"/>
        <v>0</v>
      </c>
      <c r="V19" s="30">
        <f t="shared" si="11"/>
        <v>0</v>
      </c>
      <c r="W19" s="34"/>
      <c r="X19" s="9">
        <f t="shared" si="12"/>
        <v>0</v>
      </c>
      <c r="Y19" s="29">
        <f t="shared" si="13"/>
        <v>0</v>
      </c>
      <c r="Z19" s="34"/>
      <c r="AA19" s="16">
        <f t="shared" si="14"/>
        <v>0</v>
      </c>
      <c r="AB19" s="29">
        <f t="shared" si="15"/>
        <v>0</v>
      </c>
      <c r="AC19" s="25">
        <f t="shared" si="16"/>
        <v>0</v>
      </c>
      <c r="AD19" s="35"/>
      <c r="AE19" s="9">
        <f t="shared" si="17"/>
        <v>0</v>
      </c>
      <c r="AF19" s="28">
        <f t="shared" si="18"/>
        <v>0</v>
      </c>
      <c r="AG19" s="34"/>
      <c r="AH19" s="9">
        <f t="shared" si="19"/>
        <v>0</v>
      </c>
      <c r="AI19" s="29">
        <f t="shared" si="20"/>
        <v>0</v>
      </c>
      <c r="AJ19" s="43">
        <f t="shared" si="21"/>
        <v>0</v>
      </c>
      <c r="AK19" s="44"/>
      <c r="AL19" s="44" t="s">
        <v>31</v>
      </c>
      <c r="AM19" s="44"/>
      <c r="AN19" s="44" t="s">
        <v>32</v>
      </c>
      <c r="AO19" s="44"/>
      <c r="AP19" s="28">
        <f t="shared" si="22"/>
        <v>0</v>
      </c>
      <c r="AQ19" s="9">
        <f t="shared" si="23"/>
        <v>0</v>
      </c>
      <c r="AR19" s="56">
        <f t="shared" si="24"/>
        <v>0</v>
      </c>
      <c r="AS19" s="69"/>
    </row>
    <row r="20" spans="1:45" ht="30" customHeight="1">
      <c r="A20" s="48">
        <v>10</v>
      </c>
      <c r="B20" s="33"/>
      <c r="C20" s="57"/>
      <c r="D20" s="57"/>
      <c r="E20" s="57"/>
      <c r="F20" s="58"/>
      <c r="G20" s="21">
        <f t="shared" si="0"/>
        <v>0</v>
      </c>
      <c r="H20" s="30">
        <f t="shared" si="1"/>
        <v>0</v>
      </c>
      <c r="I20" s="25">
        <f t="shared" si="2"/>
        <v>0</v>
      </c>
      <c r="J20" s="58"/>
      <c r="K20" s="21">
        <f t="shared" si="3"/>
        <v>0</v>
      </c>
      <c r="L20" s="30">
        <f t="shared" si="4"/>
        <v>0</v>
      </c>
      <c r="M20" s="34"/>
      <c r="N20" s="21">
        <f t="shared" si="5"/>
        <v>0</v>
      </c>
      <c r="O20" s="30">
        <f t="shared" si="6"/>
        <v>0</v>
      </c>
      <c r="P20" s="25">
        <f t="shared" si="7"/>
        <v>0</v>
      </c>
      <c r="Q20" s="35"/>
      <c r="R20" s="16">
        <f t="shared" si="8"/>
        <v>0</v>
      </c>
      <c r="S20" s="28">
        <f t="shared" si="9"/>
        <v>0</v>
      </c>
      <c r="T20" s="34"/>
      <c r="U20" s="8">
        <f t="shared" si="10"/>
        <v>0</v>
      </c>
      <c r="V20" s="30">
        <f t="shared" si="11"/>
        <v>0</v>
      </c>
      <c r="W20" s="34"/>
      <c r="X20" s="9">
        <f t="shared" si="12"/>
        <v>0</v>
      </c>
      <c r="Y20" s="29">
        <f t="shared" si="13"/>
        <v>0</v>
      </c>
      <c r="Z20" s="34"/>
      <c r="AA20" s="16">
        <f t="shared" si="14"/>
        <v>0</v>
      </c>
      <c r="AB20" s="29">
        <f t="shared" si="15"/>
        <v>0</v>
      </c>
      <c r="AC20" s="25">
        <f t="shared" si="16"/>
        <v>0</v>
      </c>
      <c r="AD20" s="35"/>
      <c r="AE20" s="9">
        <f t="shared" si="17"/>
        <v>0</v>
      </c>
      <c r="AF20" s="28">
        <f t="shared" si="18"/>
        <v>0</v>
      </c>
      <c r="AG20" s="34"/>
      <c r="AH20" s="9">
        <f t="shared" si="19"/>
        <v>0</v>
      </c>
      <c r="AI20" s="29">
        <f t="shared" si="20"/>
        <v>0</v>
      </c>
      <c r="AJ20" s="43">
        <f t="shared" si="21"/>
        <v>0</v>
      </c>
      <c r="AK20" s="44"/>
      <c r="AL20" s="44" t="s">
        <v>31</v>
      </c>
      <c r="AM20" s="44"/>
      <c r="AN20" s="44" t="s">
        <v>32</v>
      </c>
      <c r="AO20" s="44"/>
      <c r="AP20" s="28">
        <f t="shared" si="22"/>
        <v>0</v>
      </c>
      <c r="AQ20" s="9">
        <f t="shared" si="23"/>
        <v>0</v>
      </c>
      <c r="AR20" s="56">
        <f t="shared" si="24"/>
        <v>0</v>
      </c>
      <c r="AS20" s="69"/>
    </row>
    <row r="21" spans="1:45" ht="30" customHeight="1">
      <c r="A21" s="48">
        <v>11</v>
      </c>
      <c r="B21" s="33"/>
      <c r="C21" s="61"/>
      <c r="D21" s="59"/>
      <c r="E21" s="59"/>
      <c r="F21" s="58"/>
      <c r="G21" s="21">
        <f t="shared" si="0"/>
        <v>0</v>
      </c>
      <c r="H21" s="30">
        <f t="shared" si="1"/>
        <v>0</v>
      </c>
      <c r="I21" s="25">
        <f t="shared" si="2"/>
        <v>0</v>
      </c>
      <c r="J21" s="58"/>
      <c r="K21" s="21">
        <f t="shared" si="3"/>
        <v>0</v>
      </c>
      <c r="L21" s="30">
        <f t="shared" si="4"/>
        <v>0</v>
      </c>
      <c r="M21" s="34"/>
      <c r="N21" s="21">
        <f t="shared" si="5"/>
        <v>0</v>
      </c>
      <c r="O21" s="30">
        <f t="shared" si="6"/>
        <v>0</v>
      </c>
      <c r="P21" s="25">
        <f t="shared" si="7"/>
        <v>0</v>
      </c>
      <c r="Q21" s="35"/>
      <c r="R21" s="16">
        <f t="shared" si="8"/>
        <v>0</v>
      </c>
      <c r="S21" s="28">
        <f t="shared" si="9"/>
        <v>0</v>
      </c>
      <c r="T21" s="34"/>
      <c r="U21" s="8">
        <f t="shared" si="10"/>
        <v>0</v>
      </c>
      <c r="V21" s="30">
        <f t="shared" si="11"/>
        <v>0</v>
      </c>
      <c r="W21" s="34"/>
      <c r="X21" s="9">
        <f t="shared" si="12"/>
        <v>0</v>
      </c>
      <c r="Y21" s="29">
        <f t="shared" si="13"/>
        <v>0</v>
      </c>
      <c r="Z21" s="34"/>
      <c r="AA21" s="16">
        <f t="shared" si="14"/>
        <v>0</v>
      </c>
      <c r="AB21" s="29">
        <f t="shared" si="15"/>
        <v>0</v>
      </c>
      <c r="AC21" s="25">
        <f t="shared" si="16"/>
        <v>0</v>
      </c>
      <c r="AD21" s="35"/>
      <c r="AE21" s="9">
        <f t="shared" si="17"/>
        <v>0</v>
      </c>
      <c r="AF21" s="28">
        <f t="shared" si="18"/>
        <v>0</v>
      </c>
      <c r="AG21" s="34"/>
      <c r="AH21" s="9">
        <f t="shared" si="19"/>
        <v>0</v>
      </c>
      <c r="AI21" s="29">
        <f t="shared" si="20"/>
        <v>0</v>
      </c>
      <c r="AJ21" s="43">
        <f t="shared" si="21"/>
        <v>0</v>
      </c>
      <c r="AK21" s="44"/>
      <c r="AL21" s="44" t="s">
        <v>31</v>
      </c>
      <c r="AM21" s="44"/>
      <c r="AN21" s="44" t="s">
        <v>32</v>
      </c>
      <c r="AO21" s="44"/>
      <c r="AP21" s="28">
        <f t="shared" si="22"/>
        <v>0</v>
      </c>
      <c r="AQ21" s="9">
        <f t="shared" si="23"/>
        <v>0</v>
      </c>
      <c r="AR21" s="56">
        <f t="shared" si="24"/>
        <v>0</v>
      </c>
      <c r="AS21" s="69"/>
    </row>
    <row r="22" spans="1:45" ht="30" customHeight="1">
      <c r="A22" s="48"/>
      <c r="B22" s="33"/>
      <c r="C22" s="40"/>
      <c r="D22" s="41"/>
      <c r="E22" s="42"/>
      <c r="F22" s="34"/>
      <c r="G22" s="21">
        <f t="shared" ref="G22:G28" si="25">IF(F22&gt;0,(ROUNDDOWN(IF($AS$5=1,25.4347*(18-F22)^1.81,25.4347*(17.76-F22)^1.81),0)),0)</f>
        <v>0</v>
      </c>
      <c r="H22" s="30">
        <f t="shared" ref="H22:H28" si="26">G22</f>
        <v>0</v>
      </c>
      <c r="I22" s="25">
        <f t="shared" ref="I22:I28" si="27">J22*100</f>
        <v>0</v>
      </c>
      <c r="J22" s="35"/>
      <c r="K22" s="21">
        <f t="shared" ref="K22:K28" si="28">IF(I22&gt;0,(ROUNDDOWN(0.14354*(I22-220)^1.4,0)),0)</f>
        <v>0</v>
      </c>
      <c r="L22" s="30">
        <f t="shared" ref="L22:L28" si="29">K22</f>
        <v>0</v>
      </c>
      <c r="M22" s="34"/>
      <c r="N22" s="21">
        <f t="shared" ref="N22:N28" si="30">IF(M22&gt;0,(ROUNDDOWN(51.39*(M22-1.5)^1.05,0)),0)</f>
        <v>0</v>
      </c>
      <c r="O22" s="30">
        <f t="shared" ref="O22:O28" si="31">N22</f>
        <v>0</v>
      </c>
      <c r="P22" s="25">
        <f t="shared" ref="P22:P28" si="32">Q22*100</f>
        <v>0</v>
      </c>
      <c r="Q22" s="35"/>
      <c r="R22" s="16">
        <f t="shared" ref="R22:R28" si="33">IF(P22&gt;0,(ROUNDDOWN(0.8465*(P22-75)^1.42,0)),0)</f>
        <v>0</v>
      </c>
      <c r="S22" s="28">
        <f t="shared" ref="S22:S28" si="34">R22</f>
        <v>0</v>
      </c>
      <c r="T22" s="34"/>
      <c r="U22" s="8">
        <f t="shared" ref="U22:U28" si="35">IF(T22&gt;0,(ROUNDDOWN(IF($AS$5=1,1.53775*(82-T22)^1.81,1.53775*(81.86-T22)^1.81),0)),0)</f>
        <v>0</v>
      </c>
      <c r="V22" s="30">
        <f t="shared" ref="V22:V28" si="36">U22</f>
        <v>0</v>
      </c>
      <c r="W22" s="34"/>
      <c r="X22" s="9">
        <f t="shared" ref="X22:X28" si="37">IF(W22&gt;0,(ROUNDDOWN(IF($AS$5=1,5.74352*(28.5-W22)^1.92,5.74352*(28.26-W22)^1.92),0)),0)</f>
        <v>0</v>
      </c>
      <c r="Y22" s="29">
        <f t="shared" ref="Y22:Y28" si="38">X22</f>
        <v>0</v>
      </c>
      <c r="Z22" s="34"/>
      <c r="AA22" s="16">
        <f t="shared" ref="AA22:AA28" si="39">IF(Z22&gt;0,(ROUNDDOWN(12.91*(Z22-4)^1.1,0)),0)</f>
        <v>0</v>
      </c>
      <c r="AB22" s="29">
        <f t="shared" ref="AB22:AB28" si="40">AA22</f>
        <v>0</v>
      </c>
      <c r="AC22" s="25">
        <f t="shared" ref="AC22:AC28" si="41">AD22*100</f>
        <v>0</v>
      </c>
      <c r="AD22" s="35"/>
      <c r="AE22" s="9">
        <f t="shared" ref="AE22:AE28" si="42">IF(AC22&gt;0,(ROUNDDOWN(0.2797*(AC22-100)^1.35,0)),0)</f>
        <v>0</v>
      </c>
      <c r="AF22" s="28">
        <f t="shared" ref="AF22:AF28" si="43">AE22</f>
        <v>0</v>
      </c>
      <c r="AG22" s="34"/>
      <c r="AH22" s="9">
        <f t="shared" ref="AH22:AH28" si="44">IF(AG22&gt;0,(ROUNDDOWN(10.14*(AG22-7)^1.08,0)),0)</f>
        <v>0</v>
      </c>
      <c r="AI22" s="29">
        <f t="shared" ref="AI22:AI28" si="45">AH22</f>
        <v>0</v>
      </c>
      <c r="AJ22" s="43">
        <f t="shared" ref="AJ22:AJ28" si="46">(AK22*60)+AM22+(AO22*0.01)</f>
        <v>0</v>
      </c>
      <c r="AK22" s="44"/>
      <c r="AL22" s="44" t="s">
        <v>31</v>
      </c>
      <c r="AM22" s="44"/>
      <c r="AN22" s="44" t="s">
        <v>32</v>
      </c>
      <c r="AO22" s="44"/>
      <c r="AP22" s="28">
        <f t="shared" ref="AP22:AP28" si="47">IF(AJ22&gt;0,(ROUNDDOWN(0.03768*(480-AJ22)^1.85,0)),0)</f>
        <v>0</v>
      </c>
      <c r="AQ22" s="9">
        <f t="shared" ref="AQ22:AQ28" si="48">AP22</f>
        <v>0</v>
      </c>
      <c r="AR22" s="56">
        <f t="shared" ref="AR22:AR28" si="49">H22+L22+O22+S22+V22+Y22+AB22+AF22+AI22+AQ22</f>
        <v>0</v>
      </c>
      <c r="AS22" s="38"/>
    </row>
    <row r="23" spans="1:45" ht="30" customHeight="1">
      <c r="A23" s="48"/>
      <c r="B23" s="33"/>
      <c r="C23" s="40"/>
      <c r="D23" s="41"/>
      <c r="E23" s="42"/>
      <c r="F23" s="34"/>
      <c r="G23" s="21">
        <f t="shared" si="25"/>
        <v>0</v>
      </c>
      <c r="H23" s="30">
        <f t="shared" si="26"/>
        <v>0</v>
      </c>
      <c r="I23" s="25">
        <f t="shared" si="27"/>
        <v>0</v>
      </c>
      <c r="J23" s="35"/>
      <c r="K23" s="21">
        <f t="shared" si="28"/>
        <v>0</v>
      </c>
      <c r="L23" s="30">
        <f t="shared" si="29"/>
        <v>0</v>
      </c>
      <c r="M23" s="34"/>
      <c r="N23" s="21">
        <f t="shared" si="30"/>
        <v>0</v>
      </c>
      <c r="O23" s="30">
        <f t="shared" si="31"/>
        <v>0</v>
      </c>
      <c r="P23" s="25">
        <f t="shared" si="32"/>
        <v>0</v>
      </c>
      <c r="Q23" s="35"/>
      <c r="R23" s="16">
        <f t="shared" si="33"/>
        <v>0</v>
      </c>
      <c r="S23" s="28">
        <f t="shared" si="34"/>
        <v>0</v>
      </c>
      <c r="T23" s="34"/>
      <c r="U23" s="8">
        <f t="shared" si="35"/>
        <v>0</v>
      </c>
      <c r="V23" s="30">
        <f t="shared" si="36"/>
        <v>0</v>
      </c>
      <c r="W23" s="34"/>
      <c r="X23" s="9">
        <f t="shared" si="37"/>
        <v>0</v>
      </c>
      <c r="Y23" s="29">
        <f t="shared" si="38"/>
        <v>0</v>
      </c>
      <c r="Z23" s="34"/>
      <c r="AA23" s="16">
        <f t="shared" si="39"/>
        <v>0</v>
      </c>
      <c r="AB23" s="29">
        <f t="shared" si="40"/>
        <v>0</v>
      </c>
      <c r="AC23" s="25">
        <f t="shared" si="41"/>
        <v>0</v>
      </c>
      <c r="AD23" s="35"/>
      <c r="AE23" s="9">
        <f t="shared" si="42"/>
        <v>0</v>
      </c>
      <c r="AF23" s="28">
        <f t="shared" si="43"/>
        <v>0</v>
      </c>
      <c r="AG23" s="34"/>
      <c r="AH23" s="9">
        <f t="shared" si="44"/>
        <v>0</v>
      </c>
      <c r="AI23" s="29">
        <f t="shared" si="45"/>
        <v>0</v>
      </c>
      <c r="AJ23" s="43">
        <f t="shared" si="46"/>
        <v>0</v>
      </c>
      <c r="AK23" s="44"/>
      <c r="AL23" s="44" t="s">
        <v>31</v>
      </c>
      <c r="AM23" s="44"/>
      <c r="AN23" s="44" t="s">
        <v>32</v>
      </c>
      <c r="AO23" s="44"/>
      <c r="AP23" s="28">
        <f t="shared" si="47"/>
        <v>0</v>
      </c>
      <c r="AQ23" s="9">
        <f t="shared" si="48"/>
        <v>0</v>
      </c>
      <c r="AR23" s="56">
        <f t="shared" si="49"/>
        <v>0</v>
      </c>
      <c r="AS23" s="38"/>
    </row>
    <row r="24" spans="1:45" ht="30" customHeight="1">
      <c r="A24" s="48"/>
      <c r="B24" s="33"/>
      <c r="C24" s="40"/>
      <c r="D24" s="41"/>
      <c r="E24" s="42"/>
      <c r="F24" s="34"/>
      <c r="G24" s="21">
        <f t="shared" si="25"/>
        <v>0</v>
      </c>
      <c r="H24" s="30">
        <f t="shared" si="26"/>
        <v>0</v>
      </c>
      <c r="I24" s="25">
        <f t="shared" si="27"/>
        <v>0</v>
      </c>
      <c r="J24" s="35"/>
      <c r="K24" s="21">
        <f t="shared" si="28"/>
        <v>0</v>
      </c>
      <c r="L24" s="30">
        <f t="shared" si="29"/>
        <v>0</v>
      </c>
      <c r="M24" s="34"/>
      <c r="N24" s="21">
        <f t="shared" si="30"/>
        <v>0</v>
      </c>
      <c r="O24" s="30">
        <f t="shared" si="31"/>
        <v>0</v>
      </c>
      <c r="P24" s="25">
        <f t="shared" si="32"/>
        <v>0</v>
      </c>
      <c r="Q24" s="35"/>
      <c r="R24" s="16">
        <f t="shared" si="33"/>
        <v>0</v>
      </c>
      <c r="S24" s="28">
        <f t="shared" si="34"/>
        <v>0</v>
      </c>
      <c r="T24" s="34"/>
      <c r="U24" s="8">
        <f t="shared" si="35"/>
        <v>0</v>
      </c>
      <c r="V24" s="30">
        <f t="shared" si="36"/>
        <v>0</v>
      </c>
      <c r="W24" s="34"/>
      <c r="X24" s="9">
        <f t="shared" si="37"/>
        <v>0</v>
      </c>
      <c r="Y24" s="29">
        <f t="shared" si="38"/>
        <v>0</v>
      </c>
      <c r="Z24" s="34"/>
      <c r="AA24" s="16">
        <f t="shared" si="39"/>
        <v>0</v>
      </c>
      <c r="AB24" s="29">
        <f t="shared" si="40"/>
        <v>0</v>
      </c>
      <c r="AC24" s="25">
        <f t="shared" si="41"/>
        <v>0</v>
      </c>
      <c r="AD24" s="35"/>
      <c r="AE24" s="9">
        <f t="shared" si="42"/>
        <v>0</v>
      </c>
      <c r="AF24" s="28">
        <f t="shared" si="43"/>
        <v>0</v>
      </c>
      <c r="AG24" s="34"/>
      <c r="AH24" s="9">
        <f t="shared" si="44"/>
        <v>0</v>
      </c>
      <c r="AI24" s="29">
        <f t="shared" si="45"/>
        <v>0</v>
      </c>
      <c r="AJ24" s="43">
        <f t="shared" si="46"/>
        <v>0</v>
      </c>
      <c r="AK24" s="44"/>
      <c r="AL24" s="44" t="s">
        <v>31</v>
      </c>
      <c r="AM24" s="44"/>
      <c r="AN24" s="44" t="s">
        <v>32</v>
      </c>
      <c r="AO24" s="44"/>
      <c r="AP24" s="28">
        <f t="shared" si="47"/>
        <v>0</v>
      </c>
      <c r="AQ24" s="9">
        <f t="shared" si="48"/>
        <v>0</v>
      </c>
      <c r="AR24" s="56">
        <f t="shared" si="49"/>
        <v>0</v>
      </c>
      <c r="AS24" s="38"/>
    </row>
    <row r="25" spans="1:45" ht="30" customHeight="1">
      <c r="A25" s="48"/>
      <c r="B25" s="33"/>
      <c r="C25" s="40"/>
      <c r="D25" s="41"/>
      <c r="E25" s="42"/>
      <c r="F25" s="34"/>
      <c r="G25" s="21">
        <f t="shared" si="25"/>
        <v>0</v>
      </c>
      <c r="H25" s="30">
        <f t="shared" si="26"/>
        <v>0</v>
      </c>
      <c r="I25" s="25">
        <f t="shared" si="27"/>
        <v>0</v>
      </c>
      <c r="J25" s="35"/>
      <c r="K25" s="21">
        <f t="shared" si="28"/>
        <v>0</v>
      </c>
      <c r="L25" s="30">
        <f t="shared" si="29"/>
        <v>0</v>
      </c>
      <c r="M25" s="34"/>
      <c r="N25" s="21">
        <f t="shared" si="30"/>
        <v>0</v>
      </c>
      <c r="O25" s="30">
        <f t="shared" si="31"/>
        <v>0</v>
      </c>
      <c r="P25" s="25">
        <f t="shared" si="32"/>
        <v>0</v>
      </c>
      <c r="Q25" s="35"/>
      <c r="R25" s="16">
        <f t="shared" si="33"/>
        <v>0</v>
      </c>
      <c r="S25" s="28">
        <f t="shared" si="34"/>
        <v>0</v>
      </c>
      <c r="T25" s="34"/>
      <c r="U25" s="8">
        <f t="shared" si="35"/>
        <v>0</v>
      </c>
      <c r="V25" s="30">
        <f t="shared" si="36"/>
        <v>0</v>
      </c>
      <c r="W25" s="34"/>
      <c r="X25" s="9">
        <f t="shared" si="37"/>
        <v>0</v>
      </c>
      <c r="Y25" s="29">
        <f t="shared" si="38"/>
        <v>0</v>
      </c>
      <c r="Z25" s="34"/>
      <c r="AA25" s="16">
        <f t="shared" si="39"/>
        <v>0</v>
      </c>
      <c r="AB25" s="29">
        <f t="shared" si="40"/>
        <v>0</v>
      </c>
      <c r="AC25" s="25">
        <f t="shared" si="41"/>
        <v>0</v>
      </c>
      <c r="AD25" s="35"/>
      <c r="AE25" s="9">
        <f t="shared" si="42"/>
        <v>0</v>
      </c>
      <c r="AF25" s="28">
        <f t="shared" si="43"/>
        <v>0</v>
      </c>
      <c r="AG25" s="34"/>
      <c r="AH25" s="9">
        <f t="shared" si="44"/>
        <v>0</v>
      </c>
      <c r="AI25" s="29">
        <f t="shared" si="45"/>
        <v>0</v>
      </c>
      <c r="AJ25" s="43">
        <f t="shared" si="46"/>
        <v>0</v>
      </c>
      <c r="AK25" s="44"/>
      <c r="AL25" s="44" t="s">
        <v>31</v>
      </c>
      <c r="AM25" s="44"/>
      <c r="AN25" s="44" t="s">
        <v>32</v>
      </c>
      <c r="AO25" s="44"/>
      <c r="AP25" s="28">
        <f t="shared" si="47"/>
        <v>0</v>
      </c>
      <c r="AQ25" s="9">
        <f t="shared" si="48"/>
        <v>0</v>
      </c>
      <c r="AR25" s="56">
        <f t="shared" si="49"/>
        <v>0</v>
      </c>
      <c r="AS25" s="38"/>
    </row>
    <row r="26" spans="1:45" ht="30" customHeight="1">
      <c r="A26" s="48"/>
      <c r="B26" s="33"/>
      <c r="C26" s="40"/>
      <c r="D26" s="41"/>
      <c r="E26" s="42"/>
      <c r="F26" s="34"/>
      <c r="G26" s="21">
        <f t="shared" si="25"/>
        <v>0</v>
      </c>
      <c r="H26" s="30">
        <f t="shared" si="26"/>
        <v>0</v>
      </c>
      <c r="I26" s="25">
        <f t="shared" si="27"/>
        <v>0</v>
      </c>
      <c r="J26" s="35"/>
      <c r="K26" s="21">
        <f t="shared" si="28"/>
        <v>0</v>
      </c>
      <c r="L26" s="30">
        <f t="shared" si="29"/>
        <v>0</v>
      </c>
      <c r="M26" s="34"/>
      <c r="N26" s="21">
        <f t="shared" si="30"/>
        <v>0</v>
      </c>
      <c r="O26" s="30">
        <f t="shared" si="31"/>
        <v>0</v>
      </c>
      <c r="P26" s="25">
        <f t="shared" si="32"/>
        <v>0</v>
      </c>
      <c r="Q26" s="35"/>
      <c r="R26" s="16">
        <f t="shared" si="33"/>
        <v>0</v>
      </c>
      <c r="S26" s="28">
        <f t="shared" si="34"/>
        <v>0</v>
      </c>
      <c r="T26" s="34"/>
      <c r="U26" s="8">
        <f t="shared" si="35"/>
        <v>0</v>
      </c>
      <c r="V26" s="30">
        <f t="shared" si="36"/>
        <v>0</v>
      </c>
      <c r="W26" s="34"/>
      <c r="X26" s="9">
        <f t="shared" si="37"/>
        <v>0</v>
      </c>
      <c r="Y26" s="29">
        <f t="shared" si="38"/>
        <v>0</v>
      </c>
      <c r="Z26" s="34"/>
      <c r="AA26" s="16">
        <f t="shared" si="39"/>
        <v>0</v>
      </c>
      <c r="AB26" s="29">
        <f t="shared" si="40"/>
        <v>0</v>
      </c>
      <c r="AC26" s="25">
        <f t="shared" si="41"/>
        <v>0</v>
      </c>
      <c r="AD26" s="35"/>
      <c r="AE26" s="9">
        <f t="shared" si="42"/>
        <v>0</v>
      </c>
      <c r="AF26" s="28">
        <f t="shared" si="43"/>
        <v>0</v>
      </c>
      <c r="AG26" s="34"/>
      <c r="AH26" s="9">
        <f t="shared" si="44"/>
        <v>0</v>
      </c>
      <c r="AI26" s="29">
        <f t="shared" si="45"/>
        <v>0</v>
      </c>
      <c r="AJ26" s="43">
        <f t="shared" si="46"/>
        <v>0</v>
      </c>
      <c r="AK26" s="44"/>
      <c r="AL26" s="44" t="s">
        <v>31</v>
      </c>
      <c r="AM26" s="44"/>
      <c r="AN26" s="44" t="s">
        <v>32</v>
      </c>
      <c r="AO26" s="44"/>
      <c r="AP26" s="28">
        <f t="shared" si="47"/>
        <v>0</v>
      </c>
      <c r="AQ26" s="9">
        <f t="shared" si="48"/>
        <v>0</v>
      </c>
      <c r="AR26" s="56">
        <f t="shared" si="49"/>
        <v>0</v>
      </c>
      <c r="AS26" s="38"/>
    </row>
    <row r="27" spans="1:45" ht="30" customHeight="1">
      <c r="A27" s="48"/>
      <c r="B27" s="33"/>
      <c r="C27" s="40"/>
      <c r="D27" s="41"/>
      <c r="E27" s="42"/>
      <c r="F27" s="34"/>
      <c r="G27" s="21">
        <f t="shared" si="25"/>
        <v>0</v>
      </c>
      <c r="H27" s="30">
        <f t="shared" si="26"/>
        <v>0</v>
      </c>
      <c r="I27" s="25">
        <f t="shared" si="27"/>
        <v>0</v>
      </c>
      <c r="J27" s="35"/>
      <c r="K27" s="21">
        <f t="shared" si="28"/>
        <v>0</v>
      </c>
      <c r="L27" s="30">
        <f t="shared" si="29"/>
        <v>0</v>
      </c>
      <c r="M27" s="34"/>
      <c r="N27" s="21">
        <f t="shared" si="30"/>
        <v>0</v>
      </c>
      <c r="O27" s="30">
        <f t="shared" si="31"/>
        <v>0</v>
      </c>
      <c r="P27" s="25">
        <f t="shared" si="32"/>
        <v>0</v>
      </c>
      <c r="Q27" s="35"/>
      <c r="R27" s="16">
        <f t="shared" si="33"/>
        <v>0</v>
      </c>
      <c r="S27" s="28">
        <f t="shared" si="34"/>
        <v>0</v>
      </c>
      <c r="T27" s="34"/>
      <c r="U27" s="8">
        <f t="shared" si="35"/>
        <v>0</v>
      </c>
      <c r="V27" s="30">
        <f t="shared" si="36"/>
        <v>0</v>
      </c>
      <c r="W27" s="34"/>
      <c r="X27" s="9">
        <f t="shared" si="37"/>
        <v>0</v>
      </c>
      <c r="Y27" s="29">
        <f t="shared" si="38"/>
        <v>0</v>
      </c>
      <c r="Z27" s="34"/>
      <c r="AA27" s="16">
        <f t="shared" si="39"/>
        <v>0</v>
      </c>
      <c r="AB27" s="29">
        <f t="shared" si="40"/>
        <v>0</v>
      </c>
      <c r="AC27" s="25">
        <f t="shared" si="41"/>
        <v>0</v>
      </c>
      <c r="AD27" s="35"/>
      <c r="AE27" s="9">
        <f t="shared" si="42"/>
        <v>0</v>
      </c>
      <c r="AF27" s="28">
        <f t="shared" si="43"/>
        <v>0</v>
      </c>
      <c r="AG27" s="34"/>
      <c r="AH27" s="9">
        <f t="shared" si="44"/>
        <v>0</v>
      </c>
      <c r="AI27" s="29">
        <f t="shared" si="45"/>
        <v>0</v>
      </c>
      <c r="AJ27" s="43">
        <f t="shared" si="46"/>
        <v>0</v>
      </c>
      <c r="AK27" s="44"/>
      <c r="AL27" s="44" t="s">
        <v>31</v>
      </c>
      <c r="AM27" s="44"/>
      <c r="AN27" s="44" t="s">
        <v>32</v>
      </c>
      <c r="AO27" s="44"/>
      <c r="AP27" s="28">
        <f t="shared" si="47"/>
        <v>0</v>
      </c>
      <c r="AQ27" s="9">
        <f t="shared" si="48"/>
        <v>0</v>
      </c>
      <c r="AR27" s="56">
        <f t="shared" si="49"/>
        <v>0</v>
      </c>
      <c r="AS27" s="38"/>
    </row>
    <row r="28" spans="1:45" ht="30" customHeight="1">
      <c r="A28" s="48"/>
      <c r="B28" s="33"/>
      <c r="C28" s="40"/>
      <c r="D28" s="41"/>
      <c r="E28" s="42"/>
      <c r="F28" s="34"/>
      <c r="G28" s="21">
        <f t="shared" si="25"/>
        <v>0</v>
      </c>
      <c r="H28" s="30">
        <f t="shared" si="26"/>
        <v>0</v>
      </c>
      <c r="I28" s="25">
        <f t="shared" si="27"/>
        <v>0</v>
      </c>
      <c r="J28" s="35"/>
      <c r="K28" s="21">
        <f t="shared" si="28"/>
        <v>0</v>
      </c>
      <c r="L28" s="30">
        <f t="shared" si="29"/>
        <v>0</v>
      </c>
      <c r="M28" s="34"/>
      <c r="N28" s="21">
        <f t="shared" si="30"/>
        <v>0</v>
      </c>
      <c r="O28" s="30">
        <f t="shared" si="31"/>
        <v>0</v>
      </c>
      <c r="P28" s="25">
        <f t="shared" si="32"/>
        <v>0</v>
      </c>
      <c r="Q28" s="35"/>
      <c r="R28" s="16">
        <f t="shared" si="33"/>
        <v>0</v>
      </c>
      <c r="S28" s="28">
        <f t="shared" si="34"/>
        <v>0</v>
      </c>
      <c r="T28" s="34"/>
      <c r="U28" s="8">
        <f t="shared" si="35"/>
        <v>0</v>
      </c>
      <c r="V28" s="30">
        <f t="shared" si="36"/>
        <v>0</v>
      </c>
      <c r="W28" s="34"/>
      <c r="X28" s="9">
        <f t="shared" si="37"/>
        <v>0</v>
      </c>
      <c r="Y28" s="29">
        <f t="shared" si="38"/>
        <v>0</v>
      </c>
      <c r="Z28" s="34"/>
      <c r="AA28" s="16">
        <f t="shared" si="39"/>
        <v>0</v>
      </c>
      <c r="AB28" s="29">
        <f t="shared" si="40"/>
        <v>0</v>
      </c>
      <c r="AC28" s="25">
        <f t="shared" si="41"/>
        <v>0</v>
      </c>
      <c r="AD28" s="35"/>
      <c r="AE28" s="9">
        <f t="shared" si="42"/>
        <v>0</v>
      </c>
      <c r="AF28" s="28">
        <f t="shared" si="43"/>
        <v>0</v>
      </c>
      <c r="AG28" s="34"/>
      <c r="AH28" s="9">
        <f t="shared" si="44"/>
        <v>0</v>
      </c>
      <c r="AI28" s="29">
        <f t="shared" si="45"/>
        <v>0</v>
      </c>
      <c r="AJ28" s="43">
        <f t="shared" si="46"/>
        <v>0</v>
      </c>
      <c r="AK28" s="44"/>
      <c r="AL28" s="44" t="s">
        <v>31</v>
      </c>
      <c r="AM28" s="44"/>
      <c r="AN28" s="44" t="s">
        <v>32</v>
      </c>
      <c r="AO28" s="44"/>
      <c r="AP28" s="28">
        <f t="shared" si="47"/>
        <v>0</v>
      </c>
      <c r="AQ28" s="9">
        <f t="shared" si="48"/>
        <v>0</v>
      </c>
      <c r="AR28" s="56">
        <f t="shared" si="49"/>
        <v>0</v>
      </c>
      <c r="AS28" s="38"/>
    </row>
  </sheetData>
  <mergeCells count="38">
    <mergeCell ref="AS8:AS10"/>
    <mergeCell ref="AA9:AA10"/>
    <mergeCell ref="S9:S10"/>
    <mergeCell ref="U9:U10"/>
    <mergeCell ref="V9:V10"/>
    <mergeCell ref="R9:R10"/>
    <mergeCell ref="AR8:AR10"/>
    <mergeCell ref="A1:AS1"/>
    <mergeCell ref="A2:AS2"/>
    <mergeCell ref="A3:AS3"/>
    <mergeCell ref="A4:AS4"/>
    <mergeCell ref="A6:AS6"/>
    <mergeCell ref="AH5:AR5"/>
    <mergeCell ref="AB9:AB10"/>
    <mergeCell ref="AF9:AF10"/>
    <mergeCell ref="AI9:AI10"/>
    <mergeCell ref="AQ9:AQ10"/>
    <mergeCell ref="F8:AP8"/>
    <mergeCell ref="I9:J9"/>
    <mergeCell ref="AC9:AD9"/>
    <mergeCell ref="AJ9:AO9"/>
    <mergeCell ref="G9:G10"/>
    <mergeCell ref="K9:K10"/>
    <mergeCell ref="N9:N10"/>
    <mergeCell ref="X9:X10"/>
    <mergeCell ref="AE9:AE10"/>
    <mergeCell ref="AH9:AH10"/>
    <mergeCell ref="AP9:AP10"/>
    <mergeCell ref="Y9:Y10"/>
    <mergeCell ref="D8:D10"/>
    <mergeCell ref="C8:C10"/>
    <mergeCell ref="B8:B10"/>
    <mergeCell ref="A8:A10"/>
    <mergeCell ref="P9:Q9"/>
    <mergeCell ref="E8:E10"/>
    <mergeCell ref="H9:H10"/>
    <mergeCell ref="L9:L10"/>
    <mergeCell ref="O9:O10"/>
  </mergeCells>
  <phoneticPr fontId="0" type="noConversion"/>
  <printOptions horizontalCentered="1"/>
  <pageMargins left="0.2" right="0.19685039370078741" top="0.31496062992125984" bottom="0.35433070866141736" header="0.15748031496062992" footer="0.15748031496062992"/>
  <pageSetup paperSize="9" scale="4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3"/>
  <sheetViews>
    <sheetView tabSelected="1" view="pageBreakPreview" topLeftCell="B1" zoomScale="75" zoomScaleNormal="100" zoomScaleSheetLayoutView="75" workbookViewId="0">
      <selection activeCell="C5" sqref="C5"/>
    </sheetView>
  </sheetViews>
  <sheetFormatPr defaultRowHeight="12.75"/>
  <cols>
    <col min="1" max="1" width="6.5703125" style="4" customWidth="1"/>
    <col min="2" max="2" width="7" style="4" customWidth="1"/>
    <col min="3" max="3" width="41.5703125" style="5" customWidth="1"/>
    <col min="4" max="4" width="7.5703125" style="4" customWidth="1"/>
    <col min="5" max="5" width="41.85546875" style="5" customWidth="1"/>
    <col min="6" max="6" width="10.140625" style="4" customWidth="1"/>
    <col min="7" max="7" width="10.28515625" style="4" hidden="1" customWidth="1"/>
    <col min="8" max="8" width="9.42578125" style="4" bestFit="1" customWidth="1"/>
    <col min="9" max="9" width="7.5703125" style="4" hidden="1" customWidth="1"/>
    <col min="10" max="10" width="10.7109375" style="4" customWidth="1"/>
    <col min="11" max="11" width="10.140625" style="4" hidden="1" customWidth="1"/>
    <col min="12" max="12" width="9.42578125" style="4" bestFit="1" customWidth="1"/>
    <col min="13" max="13" width="9.7109375" style="4" customWidth="1"/>
    <col min="14" max="14" width="9.7109375" style="4" hidden="1" customWidth="1"/>
    <col min="15" max="15" width="9.42578125" style="4" bestFit="1" customWidth="1"/>
    <col min="16" max="16" width="10.140625" style="4" customWidth="1"/>
    <col min="17" max="17" width="10.28515625" style="4" hidden="1" customWidth="1"/>
    <col min="18" max="18" width="9.42578125" style="4" bestFit="1" customWidth="1"/>
    <col min="19" max="19" width="7.5703125" style="4" hidden="1" customWidth="1"/>
    <col min="20" max="20" width="10.7109375" style="4" customWidth="1"/>
    <col min="21" max="21" width="10.140625" style="4" hidden="1" customWidth="1"/>
    <col min="22" max="22" width="9.42578125" style="4" bestFit="1" customWidth="1"/>
    <col min="23" max="23" width="10.85546875" style="4" customWidth="1"/>
    <col min="24" max="24" width="10.85546875" style="4" hidden="1" customWidth="1"/>
    <col min="25" max="25" width="9.42578125" style="4" bestFit="1" customWidth="1"/>
    <col min="26" max="26" width="7.5703125" style="4" hidden="1" customWidth="1"/>
    <col min="27" max="27" width="4.5703125" style="4" bestFit="1" customWidth="1"/>
    <col min="28" max="28" width="3.5703125" style="4" bestFit="1" customWidth="1"/>
    <col min="29" max="29" width="4.85546875" style="4" customWidth="1"/>
    <col min="30" max="30" width="9.42578125" style="4" hidden="1" customWidth="1"/>
    <col min="31" max="31" width="9.42578125" style="3" customWidth="1"/>
    <col min="32" max="32" width="10" style="3" bestFit="1" customWidth="1"/>
    <col min="33" max="33" width="9.42578125" style="3" bestFit="1" customWidth="1"/>
    <col min="34" max="16384" width="9.140625" style="3"/>
  </cols>
  <sheetData>
    <row r="1" spans="1:45" ht="18.75">
      <c r="A1" s="125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7"/>
      <c r="AF1" s="127"/>
      <c r="AG1" s="127"/>
    </row>
    <row r="2" spans="1:45" ht="18.75">
      <c r="A2" s="125" t="s">
        <v>11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7"/>
      <c r="AF2" s="127"/>
      <c r="AG2" s="127"/>
    </row>
    <row r="3" spans="1:45" ht="18.75">
      <c r="A3" s="125" t="s">
        <v>34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7"/>
      <c r="AF3" s="127"/>
      <c r="AG3" s="127"/>
    </row>
    <row r="4" spans="1:45" ht="19.5" thickBot="1">
      <c r="A4" s="125" t="s">
        <v>14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7"/>
      <c r="AF4" s="127"/>
      <c r="AG4" s="127"/>
    </row>
    <row r="5" spans="1:45" ht="19.5" thickBot="1">
      <c r="X5" s="107" t="s">
        <v>20</v>
      </c>
      <c r="Y5" s="107"/>
      <c r="Z5" s="107"/>
      <c r="AA5" s="107"/>
      <c r="AB5" s="108"/>
      <c r="AC5" s="108"/>
      <c r="AD5" s="108"/>
      <c r="AE5" s="108"/>
      <c r="AF5" s="108"/>
      <c r="AG5" s="13">
        <v>1</v>
      </c>
    </row>
    <row r="6" spans="1:45" ht="15.75">
      <c r="A6" s="105" t="s">
        <v>62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</row>
    <row r="7" spans="1:45" ht="13.5" thickBot="1"/>
    <row r="8" spans="1:45" ht="16.5" thickBot="1">
      <c r="A8" s="128" t="s">
        <v>10</v>
      </c>
      <c r="B8" s="134" t="s">
        <v>9</v>
      </c>
      <c r="C8" s="123" t="s">
        <v>2</v>
      </c>
      <c r="D8" s="134" t="s">
        <v>16</v>
      </c>
      <c r="E8" s="121" t="s">
        <v>0</v>
      </c>
      <c r="F8" s="116" t="s">
        <v>1</v>
      </c>
      <c r="G8" s="92"/>
      <c r="H8" s="92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117" t="s">
        <v>13</v>
      </c>
      <c r="AG8" s="109" t="s">
        <v>17</v>
      </c>
    </row>
    <row r="9" spans="1:45" ht="12.75" customHeight="1">
      <c r="A9" s="129"/>
      <c r="B9" s="135"/>
      <c r="C9" s="78"/>
      <c r="D9" s="135"/>
      <c r="E9" s="87"/>
      <c r="F9" s="18" t="s">
        <v>18</v>
      </c>
      <c r="G9" s="113" t="s">
        <v>15</v>
      </c>
      <c r="H9" s="113" t="s">
        <v>15</v>
      </c>
      <c r="I9" s="95" t="s">
        <v>19</v>
      </c>
      <c r="J9" s="120"/>
      <c r="K9" s="113" t="s">
        <v>15</v>
      </c>
      <c r="L9" s="113" t="s">
        <v>15</v>
      </c>
      <c r="M9" s="73" t="s">
        <v>5</v>
      </c>
      <c r="N9" s="113" t="s">
        <v>15</v>
      </c>
      <c r="O9" s="113" t="s">
        <v>15</v>
      </c>
      <c r="P9" s="73" t="s">
        <v>29</v>
      </c>
      <c r="Q9" s="113" t="s">
        <v>15</v>
      </c>
      <c r="R9" s="113" t="s">
        <v>15</v>
      </c>
      <c r="S9" s="95" t="s">
        <v>4</v>
      </c>
      <c r="T9" s="120"/>
      <c r="U9" s="113" t="s">
        <v>15</v>
      </c>
      <c r="V9" s="113" t="s">
        <v>15</v>
      </c>
      <c r="W9" s="18" t="s">
        <v>8</v>
      </c>
      <c r="X9" s="113" t="s">
        <v>15</v>
      </c>
      <c r="Y9" s="113" t="s">
        <v>15</v>
      </c>
      <c r="Z9" s="131" t="s">
        <v>30</v>
      </c>
      <c r="AA9" s="132"/>
      <c r="AB9" s="132"/>
      <c r="AC9" s="133"/>
      <c r="AD9" s="89" t="s">
        <v>15</v>
      </c>
      <c r="AE9" s="89" t="s">
        <v>15</v>
      </c>
      <c r="AF9" s="118"/>
      <c r="AG9" s="136"/>
    </row>
    <row r="10" spans="1:45" ht="13.5" thickBot="1">
      <c r="A10" s="130"/>
      <c r="B10" s="124"/>
      <c r="C10" s="124"/>
      <c r="D10" s="124"/>
      <c r="E10" s="122"/>
      <c r="F10" s="15" t="s">
        <v>23</v>
      </c>
      <c r="G10" s="114"/>
      <c r="H10" s="114"/>
      <c r="I10" s="15" t="s">
        <v>21</v>
      </c>
      <c r="J10" s="14" t="s">
        <v>22</v>
      </c>
      <c r="K10" s="115"/>
      <c r="L10" s="115"/>
      <c r="M10" s="15" t="s">
        <v>22</v>
      </c>
      <c r="N10" s="115"/>
      <c r="O10" s="115"/>
      <c r="P10" s="15" t="s">
        <v>23</v>
      </c>
      <c r="Q10" s="114"/>
      <c r="R10" s="114"/>
      <c r="S10" s="15" t="s">
        <v>21</v>
      </c>
      <c r="T10" s="14" t="s">
        <v>22</v>
      </c>
      <c r="U10" s="115"/>
      <c r="V10" s="115"/>
      <c r="W10" s="15" t="s">
        <v>22</v>
      </c>
      <c r="X10" s="115"/>
      <c r="Y10" s="115"/>
      <c r="Z10" s="23" t="s">
        <v>23</v>
      </c>
      <c r="AA10" s="24" t="s">
        <v>24</v>
      </c>
      <c r="AB10" s="24" t="s">
        <v>23</v>
      </c>
      <c r="AC10" s="26" t="s">
        <v>25</v>
      </c>
      <c r="AD10" s="90"/>
      <c r="AE10" s="90"/>
      <c r="AF10" s="119"/>
      <c r="AG10" s="137"/>
    </row>
    <row r="11" spans="1:45" ht="30" customHeight="1">
      <c r="A11" s="49">
        <v>1</v>
      </c>
      <c r="B11" s="50"/>
      <c r="C11" s="64" t="s">
        <v>63</v>
      </c>
      <c r="D11" s="64">
        <v>2004</v>
      </c>
      <c r="E11" s="64" t="s">
        <v>36</v>
      </c>
      <c r="F11" s="75">
        <v>14.57</v>
      </c>
      <c r="G11" s="16">
        <f t="shared" ref="G11:G23" si="0">IF(F11&gt;0,(ROUNDDOWN(IF($AG$5=1,9.23076*(26.7-F11)^1.835,9.23076*(26.7-0.24-F11)^1.835),0)),0)</f>
        <v>899</v>
      </c>
      <c r="H11" s="29">
        <f t="shared" ref="H11:H23" si="1">G11</f>
        <v>899</v>
      </c>
      <c r="I11" s="39">
        <f t="shared" ref="I11:I23" si="2">J11*100</f>
        <v>159</v>
      </c>
      <c r="J11" s="52">
        <v>1.59</v>
      </c>
      <c r="K11" s="8">
        <f t="shared" ref="K11:K23" si="3">IF(J11&gt;0,(ROUNDDOWN(1.84523*(I11-75)^1.348,0)),0)</f>
        <v>724</v>
      </c>
      <c r="L11" s="30">
        <f t="shared" ref="L11:L23" si="4">K11</f>
        <v>724</v>
      </c>
      <c r="M11" s="51">
        <v>9.2799999999999994</v>
      </c>
      <c r="N11" s="8">
        <f t="shared" ref="N11:N23" si="5">IF(M11&gt;0,(ROUNDDOWN(56.0211*(M11-1.5)^1.05,0)),0)</f>
        <v>482</v>
      </c>
      <c r="O11" s="30">
        <f t="shared" ref="O11:O23" si="6">N11</f>
        <v>482</v>
      </c>
      <c r="P11" s="51">
        <v>26.79</v>
      </c>
      <c r="Q11" s="16">
        <f t="shared" ref="Q11:Q23" si="7">IF(P11&gt;0,(ROUNDDOWN(IF($AG$5=1,4.99087*(42.5-P11)^1.81,4.99087*(42.5-0.24-P11)^1.81),0)),0)</f>
        <v>729</v>
      </c>
      <c r="R11" s="29">
        <f t="shared" ref="R11:R23" si="8">Q11</f>
        <v>729</v>
      </c>
      <c r="S11" s="39">
        <f t="shared" ref="S11:S23" si="9">T11*100</f>
        <v>566</v>
      </c>
      <c r="T11" s="52">
        <v>5.66</v>
      </c>
      <c r="U11" s="8">
        <f t="shared" ref="U11:U23" si="10">IF(T11&gt;0,(ROUNDDOWN(0.188807*(S11-210)^1.41,0)),0)</f>
        <v>747</v>
      </c>
      <c r="V11" s="53">
        <f t="shared" ref="V11:V23" si="11">U11</f>
        <v>747</v>
      </c>
      <c r="W11" s="51">
        <v>29.91</v>
      </c>
      <c r="X11" s="16">
        <f t="shared" ref="X11:X23" si="12">IF(W11&gt;0,(ROUNDDOWN(15.9803*(W11-3.8)^1.04,0)),0)</f>
        <v>475</v>
      </c>
      <c r="Y11" s="29">
        <f t="shared" ref="Y11:Y23" si="13">X11</f>
        <v>475</v>
      </c>
      <c r="Z11" s="39">
        <f t="shared" ref="Z11:Z23" si="14">(AA11*60)+AB11+(AC11*0.01)</f>
        <v>154.69999999999999</v>
      </c>
      <c r="AA11" s="36" t="s">
        <v>75</v>
      </c>
      <c r="AB11" s="37" t="s">
        <v>76</v>
      </c>
      <c r="AC11" s="37" t="s">
        <v>77</v>
      </c>
      <c r="AD11" s="16">
        <f t="shared" ref="AD11:AD23" si="15">IF(Z11&gt;0,(ROUNDDOWN(0.11193*(254-Z11)^1.88,0)),0)</f>
        <v>635</v>
      </c>
      <c r="AE11" s="16">
        <f t="shared" ref="AE11:AE23" si="16">AD11</f>
        <v>635</v>
      </c>
      <c r="AF11" s="56">
        <f t="shared" ref="AF11:AF23" si="17">H11+L11+O11+R11+V11+Y11+AE11</f>
        <v>4691</v>
      </c>
      <c r="AG11" s="54"/>
    </row>
    <row r="12" spans="1:45" ht="30" customHeight="1">
      <c r="A12" s="48">
        <v>2</v>
      </c>
      <c r="B12" s="33"/>
      <c r="C12" s="64" t="s">
        <v>64</v>
      </c>
      <c r="D12" s="64"/>
      <c r="E12" s="64" t="s">
        <v>40</v>
      </c>
      <c r="F12" s="75">
        <v>15.14</v>
      </c>
      <c r="G12" s="9">
        <f t="shared" si="0"/>
        <v>823</v>
      </c>
      <c r="H12" s="31">
        <f t="shared" si="1"/>
        <v>823</v>
      </c>
      <c r="I12" s="65">
        <f t="shared" si="2"/>
        <v>153</v>
      </c>
      <c r="J12" s="35">
        <v>1.53</v>
      </c>
      <c r="K12" s="21">
        <f t="shared" si="3"/>
        <v>655</v>
      </c>
      <c r="L12" s="32">
        <f t="shared" si="4"/>
        <v>655</v>
      </c>
      <c r="M12" s="34">
        <v>9.1300000000000008</v>
      </c>
      <c r="N12" s="21">
        <f t="shared" si="5"/>
        <v>473</v>
      </c>
      <c r="O12" s="32">
        <f t="shared" si="6"/>
        <v>473</v>
      </c>
      <c r="P12" s="34">
        <v>26.43</v>
      </c>
      <c r="Q12" s="9">
        <f t="shared" si="7"/>
        <v>760</v>
      </c>
      <c r="R12" s="31">
        <f t="shared" si="8"/>
        <v>760</v>
      </c>
      <c r="S12" s="65">
        <f t="shared" si="9"/>
        <v>546</v>
      </c>
      <c r="T12" s="35">
        <v>5.46</v>
      </c>
      <c r="U12" s="21">
        <f t="shared" si="10"/>
        <v>688</v>
      </c>
      <c r="V12" s="27">
        <f t="shared" si="11"/>
        <v>688</v>
      </c>
      <c r="W12" s="34">
        <v>25.17</v>
      </c>
      <c r="X12" s="9">
        <f t="shared" si="12"/>
        <v>385</v>
      </c>
      <c r="Y12" s="31">
        <f t="shared" si="13"/>
        <v>385</v>
      </c>
      <c r="Z12" s="39">
        <f t="shared" si="14"/>
        <v>166.38</v>
      </c>
      <c r="AA12" s="36" t="s">
        <v>75</v>
      </c>
      <c r="AB12" s="37" t="s">
        <v>78</v>
      </c>
      <c r="AC12" s="37" t="s">
        <v>79</v>
      </c>
      <c r="AD12" s="16">
        <f t="shared" si="15"/>
        <v>502</v>
      </c>
      <c r="AE12" s="16">
        <f t="shared" si="16"/>
        <v>502</v>
      </c>
      <c r="AF12" s="56">
        <f t="shared" si="17"/>
        <v>4286</v>
      </c>
      <c r="AG12" s="55"/>
    </row>
    <row r="13" spans="1:45" ht="30" customHeight="1">
      <c r="A13" s="49">
        <v>3</v>
      </c>
      <c r="B13" s="33"/>
      <c r="C13" s="64" t="s">
        <v>65</v>
      </c>
      <c r="D13" s="64">
        <v>2004</v>
      </c>
      <c r="E13" s="64" t="s">
        <v>66</v>
      </c>
      <c r="F13" s="75">
        <v>15.51</v>
      </c>
      <c r="G13" s="9">
        <f t="shared" si="0"/>
        <v>775</v>
      </c>
      <c r="H13" s="31">
        <f t="shared" si="1"/>
        <v>775</v>
      </c>
      <c r="I13" s="25">
        <f t="shared" si="2"/>
        <v>156</v>
      </c>
      <c r="J13" s="35">
        <v>1.56</v>
      </c>
      <c r="K13" s="21">
        <f t="shared" si="3"/>
        <v>689</v>
      </c>
      <c r="L13" s="32">
        <f t="shared" si="4"/>
        <v>689</v>
      </c>
      <c r="M13" s="34">
        <v>10.8</v>
      </c>
      <c r="N13" s="21">
        <f t="shared" si="5"/>
        <v>582</v>
      </c>
      <c r="O13" s="32">
        <f t="shared" si="6"/>
        <v>582</v>
      </c>
      <c r="P13" s="34">
        <v>26.94</v>
      </c>
      <c r="Q13" s="9">
        <f t="shared" si="7"/>
        <v>717</v>
      </c>
      <c r="R13" s="31">
        <f t="shared" si="8"/>
        <v>717</v>
      </c>
      <c r="S13" s="25">
        <f t="shared" si="9"/>
        <v>558</v>
      </c>
      <c r="T13" s="35">
        <v>5.58</v>
      </c>
      <c r="U13" s="21">
        <f t="shared" si="10"/>
        <v>723</v>
      </c>
      <c r="V13" s="27">
        <f t="shared" si="11"/>
        <v>723</v>
      </c>
      <c r="W13" s="34">
        <v>27.28</v>
      </c>
      <c r="X13" s="9">
        <f t="shared" si="12"/>
        <v>425</v>
      </c>
      <c r="Y13" s="31">
        <f t="shared" si="13"/>
        <v>425</v>
      </c>
      <c r="Z13" s="39">
        <f t="shared" si="14"/>
        <v>162</v>
      </c>
      <c r="AA13" s="36" t="s">
        <v>75</v>
      </c>
      <c r="AB13" s="37" t="s">
        <v>80</v>
      </c>
      <c r="AC13" s="37" t="s">
        <v>81</v>
      </c>
      <c r="AD13" s="16">
        <f t="shared" si="15"/>
        <v>550</v>
      </c>
      <c r="AE13" s="16">
        <f t="shared" si="16"/>
        <v>550</v>
      </c>
      <c r="AF13" s="56">
        <f t="shared" si="17"/>
        <v>4461</v>
      </c>
      <c r="AG13" s="54"/>
    </row>
    <row r="14" spans="1:45" ht="30" customHeight="1">
      <c r="A14" s="48">
        <v>4</v>
      </c>
      <c r="B14" s="33"/>
      <c r="C14" s="64" t="s">
        <v>67</v>
      </c>
      <c r="D14" s="64">
        <v>2005</v>
      </c>
      <c r="E14" s="64" t="s">
        <v>68</v>
      </c>
      <c r="F14" s="75">
        <v>17.93</v>
      </c>
      <c r="G14" s="9">
        <f t="shared" si="0"/>
        <v>496</v>
      </c>
      <c r="H14" s="31">
        <f t="shared" si="1"/>
        <v>496</v>
      </c>
      <c r="I14" s="25">
        <f t="shared" si="2"/>
        <v>120</v>
      </c>
      <c r="J14" s="35">
        <v>1.2</v>
      </c>
      <c r="K14" s="21">
        <f t="shared" si="3"/>
        <v>312</v>
      </c>
      <c r="L14" s="32">
        <f t="shared" si="4"/>
        <v>312</v>
      </c>
      <c r="M14" s="34">
        <v>8.16</v>
      </c>
      <c r="N14" s="21">
        <f t="shared" si="5"/>
        <v>410</v>
      </c>
      <c r="O14" s="32">
        <f t="shared" si="6"/>
        <v>410</v>
      </c>
      <c r="P14" s="34">
        <v>31.38</v>
      </c>
      <c r="Q14" s="9">
        <f t="shared" si="7"/>
        <v>390</v>
      </c>
      <c r="R14" s="31">
        <f t="shared" si="8"/>
        <v>390</v>
      </c>
      <c r="S14" s="25">
        <f t="shared" si="9"/>
        <v>422</v>
      </c>
      <c r="T14" s="35">
        <v>4.22</v>
      </c>
      <c r="U14" s="21">
        <f t="shared" si="10"/>
        <v>359</v>
      </c>
      <c r="V14" s="27">
        <f t="shared" si="11"/>
        <v>359</v>
      </c>
      <c r="W14" s="34"/>
      <c r="X14" s="9">
        <f t="shared" si="12"/>
        <v>0</v>
      </c>
      <c r="Y14" s="31">
        <f t="shared" si="13"/>
        <v>0</v>
      </c>
      <c r="Z14" s="39">
        <f t="shared" si="14"/>
        <v>192.25</v>
      </c>
      <c r="AA14" s="36" t="s">
        <v>84</v>
      </c>
      <c r="AB14" s="37" t="s">
        <v>82</v>
      </c>
      <c r="AC14" s="37" t="s">
        <v>83</v>
      </c>
      <c r="AD14" s="16">
        <f t="shared" si="15"/>
        <v>260</v>
      </c>
      <c r="AE14" s="16">
        <f t="shared" si="16"/>
        <v>260</v>
      </c>
      <c r="AF14" s="56">
        <f t="shared" si="17"/>
        <v>2227</v>
      </c>
      <c r="AG14" s="55"/>
    </row>
    <row r="15" spans="1:45" ht="30" customHeight="1">
      <c r="A15" s="49">
        <v>5</v>
      </c>
      <c r="B15" s="33"/>
      <c r="C15" s="60" t="s">
        <v>69</v>
      </c>
      <c r="D15" s="60">
        <v>2004</v>
      </c>
      <c r="E15" s="60" t="s">
        <v>61</v>
      </c>
      <c r="F15" s="75">
        <v>15.36</v>
      </c>
      <c r="G15" s="9">
        <f t="shared" si="0"/>
        <v>795</v>
      </c>
      <c r="H15" s="31">
        <f t="shared" si="1"/>
        <v>795</v>
      </c>
      <c r="I15" s="25">
        <f t="shared" si="2"/>
        <v>159</v>
      </c>
      <c r="J15" s="35">
        <v>1.59</v>
      </c>
      <c r="K15" s="21">
        <f t="shared" si="3"/>
        <v>724</v>
      </c>
      <c r="L15" s="32">
        <f t="shared" si="4"/>
        <v>724</v>
      </c>
      <c r="M15" s="34">
        <v>9.82</v>
      </c>
      <c r="N15" s="21">
        <f t="shared" si="5"/>
        <v>518</v>
      </c>
      <c r="O15" s="32">
        <f t="shared" si="6"/>
        <v>518</v>
      </c>
      <c r="P15" s="34">
        <v>28.61</v>
      </c>
      <c r="Q15" s="9">
        <f t="shared" si="7"/>
        <v>584</v>
      </c>
      <c r="R15" s="31">
        <f t="shared" si="8"/>
        <v>584</v>
      </c>
      <c r="S15" s="25">
        <f t="shared" si="9"/>
        <v>515</v>
      </c>
      <c r="T15" s="35">
        <v>5.15</v>
      </c>
      <c r="U15" s="21">
        <f t="shared" si="10"/>
        <v>601</v>
      </c>
      <c r="V15" s="27">
        <f t="shared" si="11"/>
        <v>601</v>
      </c>
      <c r="W15" s="34">
        <v>18.5</v>
      </c>
      <c r="X15" s="9">
        <f t="shared" si="12"/>
        <v>261</v>
      </c>
      <c r="Y15" s="31">
        <f t="shared" si="13"/>
        <v>261</v>
      </c>
      <c r="Z15" s="39">
        <f t="shared" si="14"/>
        <v>159.54</v>
      </c>
      <c r="AA15" s="36" t="s">
        <v>75</v>
      </c>
      <c r="AB15" s="37" t="s">
        <v>85</v>
      </c>
      <c r="AC15" s="37" t="s">
        <v>86</v>
      </c>
      <c r="AD15" s="16">
        <f t="shared" si="15"/>
        <v>578</v>
      </c>
      <c r="AE15" s="16">
        <f t="shared" si="16"/>
        <v>578</v>
      </c>
      <c r="AF15" s="56">
        <f t="shared" si="17"/>
        <v>4061</v>
      </c>
      <c r="AG15" s="54"/>
    </row>
    <row r="16" spans="1:45" ht="30" customHeight="1">
      <c r="A16" s="48">
        <v>6</v>
      </c>
      <c r="B16" s="33"/>
      <c r="C16" s="60" t="s">
        <v>70</v>
      </c>
      <c r="D16" s="60">
        <v>2005</v>
      </c>
      <c r="E16" s="60" t="s">
        <v>71</v>
      </c>
      <c r="F16" s="75">
        <v>15.92</v>
      </c>
      <c r="G16" s="9">
        <f t="shared" si="0"/>
        <v>724</v>
      </c>
      <c r="H16" s="31">
        <f t="shared" si="1"/>
        <v>724</v>
      </c>
      <c r="I16" s="25">
        <f t="shared" si="2"/>
        <v>153</v>
      </c>
      <c r="J16" s="35">
        <v>1.53</v>
      </c>
      <c r="K16" s="21">
        <f t="shared" si="3"/>
        <v>655</v>
      </c>
      <c r="L16" s="32">
        <f t="shared" si="4"/>
        <v>655</v>
      </c>
      <c r="M16" s="34">
        <v>10.73</v>
      </c>
      <c r="N16" s="21">
        <f t="shared" si="5"/>
        <v>577</v>
      </c>
      <c r="O16" s="32">
        <f t="shared" si="6"/>
        <v>577</v>
      </c>
      <c r="P16" s="34">
        <v>27.2</v>
      </c>
      <c r="Q16" s="9">
        <f t="shared" si="7"/>
        <v>695</v>
      </c>
      <c r="R16" s="31">
        <f t="shared" si="8"/>
        <v>695</v>
      </c>
      <c r="S16" s="25">
        <f t="shared" si="9"/>
        <v>518</v>
      </c>
      <c r="T16" s="35">
        <v>5.18</v>
      </c>
      <c r="U16" s="21">
        <f t="shared" si="10"/>
        <v>609</v>
      </c>
      <c r="V16" s="27">
        <f t="shared" si="11"/>
        <v>609</v>
      </c>
      <c r="W16" s="34">
        <v>24.92</v>
      </c>
      <c r="X16" s="9">
        <f t="shared" si="12"/>
        <v>381</v>
      </c>
      <c r="Y16" s="31">
        <f t="shared" si="13"/>
        <v>381</v>
      </c>
      <c r="Z16" s="39">
        <f t="shared" si="14"/>
        <v>157.91</v>
      </c>
      <c r="AA16" s="36" t="s">
        <v>75</v>
      </c>
      <c r="AB16" s="37" t="s">
        <v>87</v>
      </c>
      <c r="AC16" s="37" t="s">
        <v>88</v>
      </c>
      <c r="AD16" s="16">
        <f t="shared" si="15"/>
        <v>597</v>
      </c>
      <c r="AE16" s="16">
        <f t="shared" si="16"/>
        <v>597</v>
      </c>
      <c r="AF16" s="56">
        <f t="shared" si="17"/>
        <v>4238</v>
      </c>
      <c r="AG16" s="54"/>
    </row>
    <row r="17" spans="1:33" ht="30" customHeight="1">
      <c r="A17" s="49">
        <v>7</v>
      </c>
      <c r="B17" s="33"/>
      <c r="C17" s="60" t="s">
        <v>72</v>
      </c>
      <c r="D17" s="60">
        <v>2005</v>
      </c>
      <c r="E17" s="60" t="s">
        <v>73</v>
      </c>
      <c r="F17" s="75">
        <v>17.489999999999998</v>
      </c>
      <c r="G17" s="9">
        <f t="shared" si="0"/>
        <v>542</v>
      </c>
      <c r="H17" s="31">
        <f t="shared" si="1"/>
        <v>542</v>
      </c>
      <c r="I17" s="25">
        <f t="shared" si="2"/>
        <v>144</v>
      </c>
      <c r="J17" s="35">
        <v>1.44</v>
      </c>
      <c r="K17" s="21">
        <f t="shared" si="3"/>
        <v>555</v>
      </c>
      <c r="L17" s="32">
        <f t="shared" si="4"/>
        <v>555</v>
      </c>
      <c r="M17" s="34">
        <v>8.1999999999999993</v>
      </c>
      <c r="N17" s="21">
        <f t="shared" si="5"/>
        <v>412</v>
      </c>
      <c r="O17" s="32">
        <f t="shared" si="6"/>
        <v>412</v>
      </c>
      <c r="P17" s="34">
        <v>28.8</v>
      </c>
      <c r="Q17" s="9">
        <f t="shared" si="7"/>
        <v>569</v>
      </c>
      <c r="R17" s="31">
        <f t="shared" si="8"/>
        <v>569</v>
      </c>
      <c r="S17" s="25">
        <f t="shared" si="9"/>
        <v>476</v>
      </c>
      <c r="T17" s="35">
        <v>4.76</v>
      </c>
      <c r="U17" s="21">
        <f t="shared" si="10"/>
        <v>495</v>
      </c>
      <c r="V17" s="27">
        <f t="shared" si="11"/>
        <v>495</v>
      </c>
      <c r="W17" s="34">
        <v>15.5</v>
      </c>
      <c r="X17" s="9">
        <f t="shared" si="12"/>
        <v>206</v>
      </c>
      <c r="Y17" s="31">
        <f t="shared" si="13"/>
        <v>206</v>
      </c>
      <c r="Z17" s="39">
        <f t="shared" si="14"/>
        <v>158.03</v>
      </c>
      <c r="AA17" s="36" t="s">
        <v>75</v>
      </c>
      <c r="AB17" s="37" t="s">
        <v>79</v>
      </c>
      <c r="AC17" s="37" t="s">
        <v>89</v>
      </c>
      <c r="AD17" s="16">
        <f t="shared" si="15"/>
        <v>596</v>
      </c>
      <c r="AE17" s="16">
        <f t="shared" si="16"/>
        <v>596</v>
      </c>
      <c r="AF17" s="56">
        <f t="shared" si="17"/>
        <v>3375</v>
      </c>
      <c r="AG17" s="54"/>
    </row>
    <row r="18" spans="1:33" ht="30" customHeight="1">
      <c r="A18" s="48">
        <v>8</v>
      </c>
      <c r="B18" s="33"/>
      <c r="C18" s="60" t="s">
        <v>74</v>
      </c>
      <c r="D18" s="60">
        <v>2005</v>
      </c>
      <c r="E18" s="60" t="s">
        <v>73</v>
      </c>
      <c r="F18" s="75">
        <v>18.46</v>
      </c>
      <c r="G18" s="9">
        <f t="shared" si="0"/>
        <v>442</v>
      </c>
      <c r="H18" s="31">
        <f t="shared" si="1"/>
        <v>442</v>
      </c>
      <c r="I18" s="25">
        <f t="shared" si="2"/>
        <v>141</v>
      </c>
      <c r="J18" s="35">
        <v>1.41</v>
      </c>
      <c r="K18" s="21">
        <f t="shared" si="3"/>
        <v>523</v>
      </c>
      <c r="L18" s="32">
        <f t="shared" si="4"/>
        <v>523</v>
      </c>
      <c r="M18" s="34">
        <v>5.99</v>
      </c>
      <c r="N18" s="21">
        <f t="shared" si="5"/>
        <v>271</v>
      </c>
      <c r="O18" s="32">
        <f t="shared" si="6"/>
        <v>271</v>
      </c>
      <c r="P18" s="34">
        <v>29.62</v>
      </c>
      <c r="Q18" s="9">
        <f t="shared" si="7"/>
        <v>509</v>
      </c>
      <c r="R18" s="31">
        <f t="shared" si="8"/>
        <v>509</v>
      </c>
      <c r="S18" s="25">
        <f t="shared" si="9"/>
        <v>458</v>
      </c>
      <c r="T18" s="35">
        <v>4.58</v>
      </c>
      <c r="U18" s="21">
        <f t="shared" si="10"/>
        <v>448</v>
      </c>
      <c r="V18" s="27">
        <f t="shared" si="11"/>
        <v>448</v>
      </c>
      <c r="W18" s="34"/>
      <c r="X18" s="9">
        <f t="shared" si="12"/>
        <v>0</v>
      </c>
      <c r="Y18" s="31">
        <f t="shared" si="13"/>
        <v>0</v>
      </c>
      <c r="Z18" s="39">
        <f t="shared" si="14"/>
        <v>170.36</v>
      </c>
      <c r="AA18" s="36" t="s">
        <v>75</v>
      </c>
      <c r="AB18" s="37" t="s">
        <v>90</v>
      </c>
      <c r="AC18" s="37" t="s">
        <v>91</v>
      </c>
      <c r="AD18" s="16">
        <f t="shared" si="15"/>
        <v>460</v>
      </c>
      <c r="AE18" s="16">
        <f t="shared" si="16"/>
        <v>460</v>
      </c>
      <c r="AF18" s="56">
        <f t="shared" si="17"/>
        <v>2653</v>
      </c>
      <c r="AG18" s="54"/>
    </row>
    <row r="19" spans="1:33" ht="30" customHeight="1">
      <c r="A19" s="49">
        <v>9</v>
      </c>
      <c r="B19" s="33"/>
      <c r="C19" s="60"/>
      <c r="D19" s="60"/>
      <c r="E19" s="60"/>
      <c r="F19" s="75"/>
      <c r="G19" s="9">
        <f t="shared" si="0"/>
        <v>0</v>
      </c>
      <c r="H19" s="31">
        <f t="shared" si="1"/>
        <v>0</v>
      </c>
      <c r="I19" s="25">
        <f t="shared" si="2"/>
        <v>0</v>
      </c>
      <c r="J19" s="35"/>
      <c r="K19" s="21">
        <f t="shared" si="3"/>
        <v>0</v>
      </c>
      <c r="L19" s="32">
        <f t="shared" si="4"/>
        <v>0</v>
      </c>
      <c r="M19" s="34"/>
      <c r="N19" s="21">
        <f t="shared" si="5"/>
        <v>0</v>
      </c>
      <c r="O19" s="32">
        <f t="shared" si="6"/>
        <v>0</v>
      </c>
      <c r="P19" s="34"/>
      <c r="Q19" s="9">
        <f t="shared" si="7"/>
        <v>0</v>
      </c>
      <c r="R19" s="31">
        <f t="shared" si="8"/>
        <v>0</v>
      </c>
      <c r="S19" s="25">
        <f t="shared" si="9"/>
        <v>0</v>
      </c>
      <c r="T19" s="35"/>
      <c r="U19" s="21">
        <f t="shared" si="10"/>
        <v>0</v>
      </c>
      <c r="V19" s="27">
        <f t="shared" si="11"/>
        <v>0</v>
      </c>
      <c r="W19" s="34"/>
      <c r="X19" s="9">
        <f t="shared" si="12"/>
        <v>0</v>
      </c>
      <c r="Y19" s="31">
        <f t="shared" si="13"/>
        <v>0</v>
      </c>
      <c r="Z19" s="39">
        <f t="shared" si="14"/>
        <v>0</v>
      </c>
      <c r="AA19" s="36"/>
      <c r="AB19" s="37"/>
      <c r="AC19" s="37"/>
      <c r="AD19" s="16">
        <f t="shared" si="15"/>
        <v>0</v>
      </c>
      <c r="AE19" s="16">
        <f t="shared" si="16"/>
        <v>0</v>
      </c>
      <c r="AF19" s="56">
        <f t="shared" si="17"/>
        <v>0</v>
      </c>
      <c r="AG19" s="54"/>
    </row>
    <row r="20" spans="1:33" ht="30" customHeight="1">
      <c r="A20" s="48">
        <v>10</v>
      </c>
      <c r="B20" s="33"/>
      <c r="C20" s="60"/>
      <c r="D20" s="60"/>
      <c r="E20" s="60"/>
      <c r="F20" s="75"/>
      <c r="G20" s="9">
        <f t="shared" si="0"/>
        <v>0</v>
      </c>
      <c r="H20" s="31">
        <f t="shared" si="1"/>
        <v>0</v>
      </c>
      <c r="I20" s="25">
        <f t="shared" si="2"/>
        <v>0</v>
      </c>
      <c r="J20" s="35"/>
      <c r="K20" s="21">
        <f t="shared" si="3"/>
        <v>0</v>
      </c>
      <c r="L20" s="32">
        <f t="shared" si="4"/>
        <v>0</v>
      </c>
      <c r="M20" s="34"/>
      <c r="N20" s="21">
        <f t="shared" si="5"/>
        <v>0</v>
      </c>
      <c r="O20" s="32">
        <f t="shared" si="6"/>
        <v>0</v>
      </c>
      <c r="P20" s="34"/>
      <c r="Q20" s="9">
        <f t="shared" si="7"/>
        <v>0</v>
      </c>
      <c r="R20" s="31">
        <f t="shared" si="8"/>
        <v>0</v>
      </c>
      <c r="S20" s="25">
        <f t="shared" si="9"/>
        <v>0</v>
      </c>
      <c r="T20" s="35"/>
      <c r="U20" s="21">
        <f t="shared" si="10"/>
        <v>0</v>
      </c>
      <c r="V20" s="27">
        <f t="shared" si="11"/>
        <v>0</v>
      </c>
      <c r="W20" s="34"/>
      <c r="X20" s="9">
        <f t="shared" si="12"/>
        <v>0</v>
      </c>
      <c r="Y20" s="31">
        <f t="shared" si="13"/>
        <v>0</v>
      </c>
      <c r="Z20" s="39">
        <f t="shared" si="14"/>
        <v>0</v>
      </c>
      <c r="AA20" s="36"/>
      <c r="AB20" s="37"/>
      <c r="AC20" s="37"/>
      <c r="AD20" s="16">
        <f t="shared" si="15"/>
        <v>0</v>
      </c>
      <c r="AE20" s="16">
        <f t="shared" si="16"/>
        <v>0</v>
      </c>
      <c r="AF20" s="56">
        <f t="shared" si="17"/>
        <v>0</v>
      </c>
      <c r="AG20" s="54" t="s">
        <v>35</v>
      </c>
    </row>
    <row r="21" spans="1:33" ht="30" customHeight="1">
      <c r="A21" s="49">
        <v>11</v>
      </c>
      <c r="B21" s="33"/>
      <c r="C21" s="60"/>
      <c r="D21" s="60"/>
      <c r="E21" s="60"/>
      <c r="F21" s="75"/>
      <c r="G21" s="9">
        <f t="shared" si="0"/>
        <v>0</v>
      </c>
      <c r="H21" s="31">
        <f t="shared" si="1"/>
        <v>0</v>
      </c>
      <c r="I21" s="25">
        <f t="shared" si="2"/>
        <v>0</v>
      </c>
      <c r="J21" s="35"/>
      <c r="K21" s="21">
        <f t="shared" si="3"/>
        <v>0</v>
      </c>
      <c r="L21" s="32">
        <f t="shared" si="4"/>
        <v>0</v>
      </c>
      <c r="M21" s="34"/>
      <c r="N21" s="21">
        <f t="shared" si="5"/>
        <v>0</v>
      </c>
      <c r="O21" s="32">
        <f t="shared" si="6"/>
        <v>0</v>
      </c>
      <c r="P21" s="34"/>
      <c r="Q21" s="9">
        <f t="shared" si="7"/>
        <v>0</v>
      </c>
      <c r="R21" s="31">
        <f t="shared" si="8"/>
        <v>0</v>
      </c>
      <c r="S21" s="25">
        <f t="shared" si="9"/>
        <v>0</v>
      </c>
      <c r="T21" s="35"/>
      <c r="U21" s="21">
        <f t="shared" si="10"/>
        <v>0</v>
      </c>
      <c r="V21" s="27">
        <f t="shared" si="11"/>
        <v>0</v>
      </c>
      <c r="W21" s="34"/>
      <c r="X21" s="9">
        <f t="shared" si="12"/>
        <v>0</v>
      </c>
      <c r="Y21" s="31">
        <f t="shared" si="13"/>
        <v>0</v>
      </c>
      <c r="Z21" s="39">
        <f t="shared" si="14"/>
        <v>0</v>
      </c>
      <c r="AA21" s="36"/>
      <c r="AB21" s="37"/>
      <c r="AC21" s="37"/>
      <c r="AD21" s="16">
        <f t="shared" si="15"/>
        <v>0</v>
      </c>
      <c r="AE21" s="16">
        <f t="shared" si="16"/>
        <v>0</v>
      </c>
      <c r="AF21" s="56">
        <f t="shared" si="17"/>
        <v>0</v>
      </c>
      <c r="AG21" s="54" t="s">
        <v>35</v>
      </c>
    </row>
    <row r="22" spans="1:33" ht="30" customHeight="1">
      <c r="A22" s="48">
        <v>12</v>
      </c>
      <c r="B22" s="33"/>
      <c r="C22" s="70"/>
      <c r="D22" s="71"/>
      <c r="E22" s="72"/>
      <c r="F22" s="76"/>
      <c r="G22" s="9">
        <f t="shared" si="0"/>
        <v>0</v>
      </c>
      <c r="H22" s="31">
        <f t="shared" si="1"/>
        <v>0</v>
      </c>
      <c r="I22" s="25">
        <f t="shared" si="2"/>
        <v>0</v>
      </c>
      <c r="J22" s="35"/>
      <c r="K22" s="21">
        <f t="shared" si="3"/>
        <v>0</v>
      </c>
      <c r="L22" s="32">
        <f t="shared" si="4"/>
        <v>0</v>
      </c>
      <c r="M22" s="34"/>
      <c r="N22" s="21">
        <f t="shared" si="5"/>
        <v>0</v>
      </c>
      <c r="O22" s="32">
        <f t="shared" si="6"/>
        <v>0</v>
      </c>
      <c r="P22" s="34"/>
      <c r="Q22" s="9">
        <f t="shared" si="7"/>
        <v>0</v>
      </c>
      <c r="R22" s="31">
        <f t="shared" si="8"/>
        <v>0</v>
      </c>
      <c r="S22" s="25">
        <f t="shared" si="9"/>
        <v>0</v>
      </c>
      <c r="T22" s="35"/>
      <c r="U22" s="21">
        <f t="shared" si="10"/>
        <v>0</v>
      </c>
      <c r="V22" s="27">
        <f t="shared" si="11"/>
        <v>0</v>
      </c>
      <c r="W22" s="34"/>
      <c r="X22" s="9">
        <f t="shared" si="12"/>
        <v>0</v>
      </c>
      <c r="Y22" s="31">
        <f t="shared" si="13"/>
        <v>0</v>
      </c>
      <c r="Z22" s="39">
        <f t="shared" si="14"/>
        <v>0</v>
      </c>
      <c r="AA22" s="36"/>
      <c r="AB22" s="37"/>
      <c r="AC22" s="37"/>
      <c r="AD22" s="16">
        <f t="shared" si="15"/>
        <v>0</v>
      </c>
      <c r="AE22" s="16">
        <f t="shared" si="16"/>
        <v>0</v>
      </c>
      <c r="AF22" s="56">
        <f t="shared" si="17"/>
        <v>0</v>
      </c>
      <c r="AG22" s="54"/>
    </row>
    <row r="23" spans="1:33" ht="30" customHeight="1">
      <c r="A23" s="49">
        <v>13</v>
      </c>
      <c r="B23" s="33"/>
      <c r="C23" s="70"/>
      <c r="D23" s="71"/>
      <c r="E23" s="72"/>
      <c r="F23" s="76"/>
      <c r="G23" s="9">
        <f t="shared" si="0"/>
        <v>0</v>
      </c>
      <c r="H23" s="31">
        <f t="shared" si="1"/>
        <v>0</v>
      </c>
      <c r="I23" s="25">
        <f t="shared" si="2"/>
        <v>0</v>
      </c>
      <c r="J23" s="35"/>
      <c r="K23" s="21">
        <f t="shared" si="3"/>
        <v>0</v>
      </c>
      <c r="L23" s="32">
        <f t="shared" si="4"/>
        <v>0</v>
      </c>
      <c r="M23" s="34"/>
      <c r="N23" s="21">
        <f t="shared" si="5"/>
        <v>0</v>
      </c>
      <c r="O23" s="32">
        <f t="shared" si="6"/>
        <v>0</v>
      </c>
      <c r="P23" s="34"/>
      <c r="Q23" s="9">
        <f t="shared" si="7"/>
        <v>0</v>
      </c>
      <c r="R23" s="31">
        <f t="shared" si="8"/>
        <v>0</v>
      </c>
      <c r="S23" s="25">
        <f t="shared" si="9"/>
        <v>0</v>
      </c>
      <c r="T23" s="35"/>
      <c r="U23" s="21">
        <f t="shared" si="10"/>
        <v>0</v>
      </c>
      <c r="V23" s="27">
        <f t="shared" si="11"/>
        <v>0</v>
      </c>
      <c r="W23" s="34"/>
      <c r="X23" s="9">
        <f t="shared" si="12"/>
        <v>0</v>
      </c>
      <c r="Y23" s="31">
        <f t="shared" si="13"/>
        <v>0</v>
      </c>
      <c r="Z23" s="39">
        <f t="shared" si="14"/>
        <v>0</v>
      </c>
      <c r="AA23" s="36"/>
      <c r="AB23" s="37"/>
      <c r="AC23" s="37"/>
      <c r="AD23" s="16">
        <f t="shared" si="15"/>
        <v>0</v>
      </c>
      <c r="AE23" s="16">
        <f t="shared" si="16"/>
        <v>0</v>
      </c>
      <c r="AF23" s="56">
        <f t="shared" si="17"/>
        <v>0</v>
      </c>
      <c r="AG23" s="54"/>
    </row>
  </sheetData>
  <mergeCells count="31">
    <mergeCell ref="A1:AG1"/>
    <mergeCell ref="A2:AG2"/>
    <mergeCell ref="A3:AG3"/>
    <mergeCell ref="A4:AG4"/>
    <mergeCell ref="G9:G10"/>
    <mergeCell ref="A8:A10"/>
    <mergeCell ref="Z9:AC9"/>
    <mergeCell ref="B8:B10"/>
    <mergeCell ref="V9:V10"/>
    <mergeCell ref="D8:D10"/>
    <mergeCell ref="AD9:AD10"/>
    <mergeCell ref="AG8:AG10"/>
    <mergeCell ref="O9:O10"/>
    <mergeCell ref="X5:AF5"/>
    <mergeCell ref="S9:T9"/>
    <mergeCell ref="R9:R10"/>
    <mergeCell ref="Y9:Y10"/>
    <mergeCell ref="A6:AG6"/>
    <mergeCell ref="AE9:AE10"/>
    <mergeCell ref="F8:AE8"/>
    <mergeCell ref="AF8:AF10"/>
    <mergeCell ref="K9:K10"/>
    <mergeCell ref="X9:X10"/>
    <mergeCell ref="H9:H10"/>
    <mergeCell ref="U9:U10"/>
    <mergeCell ref="I9:J9"/>
    <mergeCell ref="L9:L10"/>
    <mergeCell ref="Q9:Q10"/>
    <mergeCell ref="E8:E10"/>
    <mergeCell ref="N9:N10"/>
    <mergeCell ref="C8:C10"/>
  </mergeCells>
  <phoneticPr fontId="0" type="noConversion"/>
  <printOptions horizontalCentered="1"/>
  <pageMargins left="0.19685039370078741" right="0.19685039370078741" top="0.31496062992125984" bottom="0.31496062992125984" header="0.15748031496062992" footer="0.15748031496062992"/>
  <pageSetup paperSize="9" scale="5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sqref="A1:Q15"/>
    </sheetView>
  </sheetViews>
  <sheetFormatPr defaultRowHeight="12.75"/>
  <sheetData>
    <row r="1" spans="1:17">
      <c r="A1" t="s">
        <v>9</v>
      </c>
      <c r="B1" t="s">
        <v>2</v>
      </c>
      <c r="C1" t="s">
        <v>16</v>
      </c>
      <c r="D1" t="s">
        <v>0</v>
      </c>
      <c r="E1" t="s">
        <v>1</v>
      </c>
      <c r="Q1" t="s">
        <v>13</v>
      </c>
    </row>
    <row r="2" spans="1:17">
      <c r="E2" t="s">
        <v>18</v>
      </c>
      <c r="F2" t="s">
        <v>15</v>
      </c>
      <c r="G2" t="s">
        <v>19</v>
      </c>
      <c r="H2" t="s">
        <v>15</v>
      </c>
      <c r="I2" t="s">
        <v>5</v>
      </c>
      <c r="J2" t="s">
        <v>15</v>
      </c>
      <c r="K2" t="s">
        <v>29</v>
      </c>
      <c r="L2" t="s">
        <v>15</v>
      </c>
      <c r="M2" t="s">
        <v>4</v>
      </c>
      <c r="N2" t="s">
        <v>15</v>
      </c>
      <c r="O2" t="s">
        <v>8</v>
      </c>
      <c r="P2" t="s">
        <v>15</v>
      </c>
    </row>
    <row r="3" spans="1:17">
      <c r="B3" t="s">
        <v>49</v>
      </c>
      <c r="C3">
        <v>2001</v>
      </c>
      <c r="D3" t="s">
        <v>36</v>
      </c>
      <c r="E3">
        <v>15.51</v>
      </c>
      <c r="F3">
        <v>775</v>
      </c>
      <c r="G3">
        <v>1.62</v>
      </c>
      <c r="H3">
        <v>759</v>
      </c>
      <c r="I3">
        <v>13.2</v>
      </c>
      <c r="J3">
        <v>741</v>
      </c>
      <c r="K3">
        <v>27.37</v>
      </c>
      <c r="L3">
        <v>681</v>
      </c>
      <c r="M3">
        <v>5.33</v>
      </c>
      <c r="N3">
        <v>651</v>
      </c>
      <c r="O3">
        <v>50.23</v>
      </c>
      <c r="P3">
        <v>865</v>
      </c>
      <c r="Q3">
        <v>4472</v>
      </c>
    </row>
    <row r="4" spans="1:17">
      <c r="B4" t="s">
        <v>50</v>
      </c>
      <c r="C4">
        <v>2001</v>
      </c>
      <c r="D4" t="s">
        <v>51</v>
      </c>
      <c r="E4">
        <v>15.83</v>
      </c>
      <c r="F4">
        <v>735</v>
      </c>
      <c r="G4">
        <v>1.5</v>
      </c>
      <c r="H4">
        <v>621</v>
      </c>
      <c r="I4">
        <v>8.9700000000000006</v>
      </c>
      <c r="J4">
        <v>462</v>
      </c>
      <c r="K4">
        <v>26.01</v>
      </c>
      <c r="L4">
        <v>796</v>
      </c>
      <c r="M4">
        <v>5.09</v>
      </c>
      <c r="N4">
        <v>584</v>
      </c>
      <c r="O4">
        <v>23</v>
      </c>
      <c r="P4">
        <v>345</v>
      </c>
      <c r="Q4">
        <v>3543</v>
      </c>
    </row>
    <row r="5" spans="1:17">
      <c r="B5" t="s">
        <v>52</v>
      </c>
      <c r="C5">
        <v>2001</v>
      </c>
      <c r="D5" t="s">
        <v>53</v>
      </c>
      <c r="E5">
        <v>16.05</v>
      </c>
      <c r="F5">
        <v>708</v>
      </c>
      <c r="G5">
        <v>1.32</v>
      </c>
      <c r="H5">
        <v>429</v>
      </c>
      <c r="I5">
        <v>10.91</v>
      </c>
      <c r="J5">
        <v>589</v>
      </c>
      <c r="K5">
        <v>26.8</v>
      </c>
      <c r="L5">
        <v>729</v>
      </c>
      <c r="M5">
        <v>4.3</v>
      </c>
      <c r="N5">
        <v>379</v>
      </c>
      <c r="O5">
        <v>23.1</v>
      </c>
      <c r="P5">
        <v>347</v>
      </c>
      <c r="Q5">
        <v>3181</v>
      </c>
    </row>
    <row r="6" spans="1:17">
      <c r="B6" t="s">
        <v>43</v>
      </c>
      <c r="C6">
        <v>2001</v>
      </c>
      <c r="D6" t="s">
        <v>44</v>
      </c>
      <c r="E6">
        <v>17.72</v>
      </c>
      <c r="F6">
        <v>518</v>
      </c>
      <c r="G6">
        <v>1.32</v>
      </c>
      <c r="H6">
        <v>429</v>
      </c>
      <c r="I6">
        <v>9.7899999999999991</v>
      </c>
      <c r="J6">
        <v>516</v>
      </c>
      <c r="K6">
        <v>28</v>
      </c>
      <c r="L6">
        <v>631</v>
      </c>
      <c r="M6">
        <v>5.08</v>
      </c>
      <c r="N6">
        <v>581</v>
      </c>
      <c r="O6">
        <v>30.51</v>
      </c>
      <c r="P6">
        <v>486</v>
      </c>
      <c r="Q6">
        <v>3161</v>
      </c>
    </row>
    <row r="7" spans="1:17">
      <c r="B7" t="s">
        <v>41</v>
      </c>
      <c r="C7">
        <v>2001</v>
      </c>
      <c r="D7" t="s">
        <v>42</v>
      </c>
      <c r="E7">
        <v>17.670000000000002</v>
      </c>
      <c r="F7">
        <v>523</v>
      </c>
      <c r="G7">
        <v>1.32</v>
      </c>
      <c r="H7">
        <v>429</v>
      </c>
      <c r="I7">
        <v>11.52</v>
      </c>
      <c r="J7">
        <v>629</v>
      </c>
      <c r="K7">
        <v>29.05</v>
      </c>
      <c r="L7">
        <v>551</v>
      </c>
      <c r="M7">
        <v>4.3</v>
      </c>
      <c r="N7">
        <v>379</v>
      </c>
      <c r="O7">
        <v>29.54</v>
      </c>
      <c r="P7">
        <v>468</v>
      </c>
      <c r="Q7">
        <v>2979</v>
      </c>
    </row>
    <row r="8" spans="1:17">
      <c r="B8" t="s">
        <v>45</v>
      </c>
      <c r="C8">
        <v>2002</v>
      </c>
      <c r="D8" t="s">
        <v>46</v>
      </c>
      <c r="E8">
        <v>18.170000000000002</v>
      </c>
      <c r="F8">
        <v>471</v>
      </c>
      <c r="G8">
        <v>1.38</v>
      </c>
      <c r="H8">
        <v>491</v>
      </c>
      <c r="I8">
        <v>9.7799999999999994</v>
      </c>
      <c r="J8">
        <v>515</v>
      </c>
      <c r="K8">
        <v>29.53</v>
      </c>
      <c r="L8">
        <v>515</v>
      </c>
      <c r="M8">
        <v>4.53</v>
      </c>
      <c r="N8">
        <v>436</v>
      </c>
      <c r="O8">
        <v>26.17</v>
      </c>
      <c r="P8">
        <v>404</v>
      </c>
      <c r="Q8">
        <v>2832</v>
      </c>
    </row>
    <row r="9" spans="1:17">
      <c r="B9" t="s">
        <v>39</v>
      </c>
      <c r="C9">
        <v>2002</v>
      </c>
      <c r="D9" t="s">
        <v>40</v>
      </c>
      <c r="E9">
        <v>17.63</v>
      </c>
      <c r="F9">
        <v>527</v>
      </c>
      <c r="G9">
        <v>1.26</v>
      </c>
      <c r="H9">
        <v>369</v>
      </c>
      <c r="I9">
        <v>8.77</v>
      </c>
      <c r="J9">
        <v>449</v>
      </c>
      <c r="K9">
        <v>28.21</v>
      </c>
      <c r="L9">
        <v>614</v>
      </c>
      <c r="M9">
        <v>4.33</v>
      </c>
      <c r="N9">
        <v>386</v>
      </c>
      <c r="O9">
        <v>26.05</v>
      </c>
      <c r="P9">
        <v>402</v>
      </c>
      <c r="Q9">
        <v>2747</v>
      </c>
    </row>
    <row r="10" spans="1:17">
      <c r="B10" t="s">
        <v>56</v>
      </c>
      <c r="C10">
        <v>2001</v>
      </c>
      <c r="D10" t="s">
        <v>38</v>
      </c>
      <c r="E10">
        <v>17.66</v>
      </c>
      <c r="F10">
        <v>524</v>
      </c>
      <c r="G10">
        <v>1.35</v>
      </c>
      <c r="H10">
        <v>460</v>
      </c>
      <c r="I10">
        <v>9.23</v>
      </c>
      <c r="J10">
        <v>479</v>
      </c>
      <c r="K10">
        <v>30.29</v>
      </c>
      <c r="L10">
        <v>462</v>
      </c>
      <c r="M10">
        <v>4.4800000000000004</v>
      </c>
      <c r="N10">
        <v>423</v>
      </c>
      <c r="O10">
        <v>24.35</v>
      </c>
      <c r="P10">
        <v>370</v>
      </c>
      <c r="Q10">
        <v>2718</v>
      </c>
    </row>
    <row r="11" spans="1:17">
      <c r="B11" t="s">
        <v>54</v>
      </c>
      <c r="C11">
        <v>2002</v>
      </c>
      <c r="D11" t="s">
        <v>55</v>
      </c>
      <c r="E11">
        <v>17.23</v>
      </c>
      <c r="F11">
        <v>571</v>
      </c>
      <c r="G11">
        <v>1.35</v>
      </c>
      <c r="H11">
        <v>460</v>
      </c>
      <c r="I11">
        <v>8.5500000000000007</v>
      </c>
      <c r="J11">
        <v>435</v>
      </c>
      <c r="K11">
        <v>29.28</v>
      </c>
      <c r="L11">
        <v>534</v>
      </c>
      <c r="M11">
        <v>4.3</v>
      </c>
      <c r="N11">
        <v>379</v>
      </c>
      <c r="O11">
        <v>22.27</v>
      </c>
      <c r="P11">
        <v>331</v>
      </c>
      <c r="Q11">
        <v>2710</v>
      </c>
    </row>
    <row r="12" spans="1:17">
      <c r="B12" t="s">
        <v>47</v>
      </c>
      <c r="C12">
        <v>2001</v>
      </c>
      <c r="D12" t="s">
        <v>48</v>
      </c>
      <c r="E12">
        <v>18.62</v>
      </c>
      <c r="F12">
        <v>426</v>
      </c>
      <c r="G12">
        <v>1.38</v>
      </c>
      <c r="H12">
        <v>491</v>
      </c>
      <c r="I12">
        <v>9.3800000000000008</v>
      </c>
      <c r="J12">
        <v>489</v>
      </c>
      <c r="K12">
        <v>28.6</v>
      </c>
      <c r="L12">
        <v>584</v>
      </c>
      <c r="M12">
        <v>4.57</v>
      </c>
      <c r="N12">
        <v>446</v>
      </c>
      <c r="O12">
        <v>18</v>
      </c>
      <c r="P12">
        <v>252</v>
      </c>
      <c r="Q12">
        <v>2688</v>
      </c>
    </row>
    <row r="13" spans="1:17">
      <c r="B13" t="s">
        <v>37</v>
      </c>
      <c r="C13">
        <v>2002</v>
      </c>
      <c r="D13" t="s">
        <v>38</v>
      </c>
      <c r="E13">
        <v>16.75</v>
      </c>
      <c r="F13">
        <v>625</v>
      </c>
      <c r="G13">
        <v>1.2</v>
      </c>
      <c r="H13">
        <v>312</v>
      </c>
      <c r="I13">
        <v>8.6999999999999993</v>
      </c>
      <c r="J13">
        <v>445</v>
      </c>
      <c r="K13">
        <v>29.2</v>
      </c>
      <c r="L13">
        <v>539</v>
      </c>
      <c r="M13">
        <v>4.58</v>
      </c>
      <c r="N13">
        <v>448</v>
      </c>
      <c r="O13">
        <v>17.11</v>
      </c>
      <c r="P13">
        <v>235</v>
      </c>
      <c r="Q13">
        <v>2604</v>
      </c>
    </row>
    <row r="14" spans="1:17">
      <c r="B14" t="s">
        <v>57</v>
      </c>
      <c r="C14">
        <v>2001</v>
      </c>
      <c r="D14" t="s">
        <v>58</v>
      </c>
      <c r="E14">
        <v>18.64</v>
      </c>
      <c r="F14">
        <v>424</v>
      </c>
      <c r="G14">
        <v>1.41</v>
      </c>
      <c r="H14">
        <v>523</v>
      </c>
      <c r="I14">
        <v>8.59</v>
      </c>
      <c r="J14">
        <v>438</v>
      </c>
      <c r="K14">
        <v>30.44</v>
      </c>
      <c r="L14">
        <v>452</v>
      </c>
      <c r="M14">
        <v>4.34</v>
      </c>
      <c r="N14">
        <v>388</v>
      </c>
      <c r="O14">
        <v>20.58</v>
      </c>
      <c r="P14">
        <v>300</v>
      </c>
      <c r="Q14">
        <v>2525</v>
      </c>
    </row>
    <row r="15" spans="1:17">
      <c r="B15" t="s">
        <v>59</v>
      </c>
      <c r="C15">
        <v>2002</v>
      </c>
      <c r="D15" t="s">
        <v>40</v>
      </c>
      <c r="E15">
        <v>19.18</v>
      </c>
      <c r="F15">
        <v>374</v>
      </c>
      <c r="G15">
        <v>1.17</v>
      </c>
      <c r="H15">
        <v>284</v>
      </c>
      <c r="I15">
        <v>7.79</v>
      </c>
      <c r="J15">
        <v>386</v>
      </c>
      <c r="K15">
        <v>28.73</v>
      </c>
      <c r="L15">
        <v>574</v>
      </c>
      <c r="M15">
        <v>4.38</v>
      </c>
      <c r="N15">
        <v>398</v>
      </c>
      <c r="O15">
        <v>25.78</v>
      </c>
      <c r="P15">
        <v>397</v>
      </c>
      <c r="Q15">
        <v>2413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ΠΑΙΔΩΝ</vt:lpstr>
      <vt:lpstr>ΚΟΡΑΣΙΔΩΝ</vt:lpstr>
      <vt:lpstr>Φύλλο1</vt:lpstr>
      <vt:lpstr>ΠΑΙΔΩΝ!Print_Area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2021-04-28T13:16:46Z</cp:lastPrinted>
  <dcterms:created xsi:type="dcterms:W3CDTF">2005-03-02T13:35:58Z</dcterms:created>
  <dcterms:modified xsi:type="dcterms:W3CDTF">2021-04-28T13:17:08Z</dcterms:modified>
</cp:coreProperties>
</file>